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kenmartin/kenmartin/Austin Bulldog/0 Assignments/2018 Election/2018 Candidate $$/"/>
    </mc:Choice>
  </mc:AlternateContent>
  <xr:revisionPtr revIDLastSave="0" documentId="13_ncr:1_{5394C3EA-A89D-034C-A2D8-4F85733B8A76}" xr6:coauthVersionLast="41" xr6:coauthVersionMax="41" xr10:uidLastSave="{00000000-0000-0000-0000-000000000000}"/>
  <bookViews>
    <workbookView xWindow="0" yWindow="680" windowWidth="51200" windowHeight="25740" tabRatio="500" xr2:uid="{00000000-000D-0000-FFFF-FFFF00000000}"/>
  </bookViews>
  <sheets>
    <sheet name="Sheet1"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E50" i="1" l="1"/>
  <c r="AE43" i="1"/>
  <c r="AA41" i="1"/>
  <c r="AE36" i="1"/>
  <c r="AE32" i="1"/>
  <c r="AE14" i="1"/>
  <c r="AE52" i="1" l="1"/>
  <c r="AB35" i="1"/>
  <c r="AD35" i="1" s="1"/>
  <c r="Z13" i="1"/>
  <c r="Z12" i="1"/>
  <c r="Z9" i="1"/>
  <c r="Z7" i="1"/>
  <c r="AB22" i="1"/>
  <c r="AB21" i="1"/>
  <c r="AB20" i="1"/>
  <c r="AB19" i="1"/>
  <c r="AB18" i="1"/>
  <c r="AB17" i="1"/>
  <c r="AB13" i="1"/>
  <c r="AB12" i="1"/>
  <c r="AB10" i="1"/>
  <c r="AD10" i="1" s="1"/>
  <c r="AB9" i="1"/>
  <c r="AB8" i="1"/>
  <c r="Z8" i="1"/>
  <c r="O14" i="1"/>
  <c r="Y14" i="1"/>
  <c r="X14" i="1"/>
  <c r="W14" i="1"/>
  <c r="V14" i="1"/>
  <c r="Q14" i="1"/>
  <c r="P14" i="1"/>
  <c r="N14" i="1"/>
  <c r="M14" i="1"/>
  <c r="L14" i="1"/>
  <c r="K14" i="1"/>
  <c r="J14" i="1"/>
  <c r="I14" i="1"/>
  <c r="H14" i="1"/>
  <c r="G14" i="1"/>
  <c r="F14" i="1"/>
  <c r="AB7" i="1"/>
  <c r="AB14" i="1" l="1"/>
  <c r="C50" i="1"/>
  <c r="G50" i="1"/>
  <c r="K50" i="1"/>
  <c r="O50" i="1"/>
  <c r="W50" i="1"/>
  <c r="Y50" i="1"/>
  <c r="X50" i="1"/>
  <c r="V50" i="1"/>
  <c r="Q50" i="1"/>
  <c r="P50" i="1"/>
  <c r="N50" i="1"/>
  <c r="M50" i="1"/>
  <c r="L50" i="1"/>
  <c r="J50" i="1"/>
  <c r="I50" i="1"/>
  <c r="H50" i="1"/>
  <c r="F50" i="1"/>
  <c r="AB49" i="1"/>
  <c r="AB48" i="1"/>
  <c r="AB47" i="1"/>
  <c r="Z49" i="1"/>
  <c r="Z48" i="1"/>
  <c r="Z47" i="1"/>
  <c r="AB42" i="1"/>
  <c r="AD42" i="1" s="1"/>
  <c r="AB41" i="1"/>
  <c r="AD41" i="1" s="1"/>
  <c r="AB40" i="1"/>
  <c r="AB39" i="1"/>
  <c r="AB43" i="1" s="1"/>
  <c r="Z42" i="1"/>
  <c r="Z41" i="1"/>
  <c r="Z40" i="1"/>
  <c r="Z39" i="1"/>
  <c r="AC43" i="1"/>
  <c r="Y43" i="1"/>
  <c r="X43" i="1"/>
  <c r="W43" i="1"/>
  <c r="V43" i="1"/>
  <c r="U43" i="1"/>
  <c r="T43" i="1"/>
  <c r="S43" i="1"/>
  <c r="R43" i="1"/>
  <c r="Q43" i="1"/>
  <c r="P43" i="1"/>
  <c r="O43" i="1"/>
  <c r="N43" i="1"/>
  <c r="M43" i="1"/>
  <c r="L43" i="1"/>
  <c r="K43" i="1"/>
  <c r="J43" i="1"/>
  <c r="I43" i="1"/>
  <c r="H43" i="1"/>
  <c r="G43" i="1"/>
  <c r="F43" i="1"/>
  <c r="Z35" i="1"/>
  <c r="Z43" i="1" l="1"/>
  <c r="Z50" i="1"/>
  <c r="AB50" i="1"/>
  <c r="AD50" i="1"/>
  <c r="AD39" i="1"/>
  <c r="Z31" i="1"/>
  <c r="Z30" i="1"/>
  <c r="Z29" i="1"/>
  <c r="Z28" i="1"/>
  <c r="Z27" i="1"/>
  <c r="Z26" i="1"/>
  <c r="AB23" i="1"/>
  <c r="AD23" i="1" s="1"/>
  <c r="Z22" i="1"/>
  <c r="B23" i="1" l="1"/>
  <c r="C23" i="1"/>
  <c r="F23" i="1"/>
  <c r="G23" i="1"/>
  <c r="H23" i="1"/>
  <c r="I23" i="1"/>
  <c r="J23" i="1"/>
  <c r="K23" i="1"/>
  <c r="L23" i="1"/>
  <c r="M23" i="1"/>
  <c r="N23" i="1"/>
  <c r="O23" i="1"/>
  <c r="Q23" i="1"/>
  <c r="R23" i="1"/>
  <c r="S23" i="1"/>
  <c r="U23" i="1"/>
  <c r="V23" i="1"/>
  <c r="W23" i="1"/>
  <c r="Y23" i="1"/>
  <c r="Z21" i="1"/>
  <c r="Z20" i="1"/>
  <c r="Z19" i="1"/>
  <c r="Z18" i="1"/>
  <c r="Z17" i="1"/>
  <c r="Z23" i="1" l="1"/>
  <c r="X23" i="1"/>
  <c r="AD49" i="1"/>
  <c r="AA49" i="1"/>
  <c r="AD48" i="1"/>
  <c r="AD40" i="1"/>
  <c r="AD43" i="1" s="1"/>
  <c r="AA42" i="1"/>
  <c r="AA43" i="1" l="1"/>
  <c r="Y36" i="1"/>
  <c r="X36" i="1"/>
  <c r="W36" i="1"/>
  <c r="W52" i="1" s="1"/>
  <c r="V36" i="1"/>
  <c r="Q36" i="1"/>
  <c r="P36" i="1"/>
  <c r="O36" i="1"/>
  <c r="O52" i="1" s="1"/>
  <c r="N36" i="1"/>
  <c r="AA35" i="1"/>
  <c r="Y32" i="1"/>
  <c r="Y52" i="1" s="1"/>
  <c r="X32" i="1"/>
  <c r="W32" i="1"/>
  <c r="V32" i="1"/>
  <c r="V52" i="1" s="1"/>
  <c r="U32" i="1"/>
  <c r="U52" i="1" s="1"/>
  <c r="T32" i="1"/>
  <c r="S32" i="1"/>
  <c r="S52" i="1" s="1"/>
  <c r="R32" i="1"/>
  <c r="R52" i="1" s="1"/>
  <c r="Q32" i="1"/>
  <c r="P32" i="1"/>
  <c r="O32" i="1"/>
  <c r="N32" i="1"/>
  <c r="M32" i="1"/>
  <c r="L32" i="1"/>
  <c r="K32" i="1"/>
  <c r="J32" i="1"/>
  <c r="I32" i="1"/>
  <c r="G32" i="1"/>
  <c r="F32" i="1"/>
  <c r="AB31" i="1"/>
  <c r="AB30" i="1"/>
  <c r="Q52" i="1" l="1"/>
  <c r="X52" i="1"/>
  <c r="N52" i="1"/>
  <c r="AB29" i="1"/>
  <c r="AD29" i="1" s="1"/>
  <c r="AB28" i="1"/>
  <c r="AB26" i="1"/>
  <c r="AB27" i="1"/>
  <c r="Z10" i="1"/>
  <c r="Z14" i="1" s="1"/>
  <c r="AC50" i="1" l="1"/>
  <c r="AC36" i="1"/>
  <c r="AC32" i="1"/>
  <c r="M36" i="1"/>
  <c r="M52" i="1" s="1"/>
  <c r="T23" i="1"/>
  <c r="T52" i="1" s="1"/>
  <c r="AA46" i="1"/>
  <c r="AA50" i="1" s="1"/>
  <c r="AA36" i="1"/>
  <c r="AA26" i="1"/>
  <c r="AA32" i="1" s="1"/>
  <c r="AA27" i="1"/>
  <c r="AA28" i="1"/>
  <c r="AA30" i="1"/>
  <c r="AA18" i="1"/>
  <c r="AA20" i="1"/>
  <c r="AA22" i="1"/>
  <c r="AA8" i="1"/>
  <c r="AA14" i="1" s="1"/>
  <c r="J36" i="1"/>
  <c r="J52" i="1" s="1"/>
  <c r="K36" i="1"/>
  <c r="K52" i="1" s="1"/>
  <c r="L36" i="1"/>
  <c r="L52" i="1" s="1"/>
  <c r="I36" i="1"/>
  <c r="I52" i="1" s="1"/>
  <c r="F36" i="1"/>
  <c r="F52" i="1" s="1"/>
  <c r="G36" i="1"/>
  <c r="G52" i="1" s="1"/>
  <c r="H36" i="1"/>
  <c r="H32" i="1"/>
  <c r="D50" i="1"/>
  <c r="D43" i="1"/>
  <c r="D36" i="1"/>
  <c r="D32" i="1"/>
  <c r="D23" i="1"/>
  <c r="D14" i="1"/>
  <c r="E50" i="1"/>
  <c r="E43" i="1"/>
  <c r="E36" i="1"/>
  <c r="E32" i="1"/>
  <c r="E23" i="1"/>
  <c r="E14" i="1"/>
  <c r="C43" i="1"/>
  <c r="C36" i="1"/>
  <c r="C32" i="1"/>
  <c r="AB32" i="1" s="1"/>
  <c r="C14" i="1"/>
  <c r="B50" i="1"/>
  <c r="B52" i="1" s="1"/>
  <c r="B43" i="1"/>
  <c r="B36" i="1"/>
  <c r="B32" i="1"/>
  <c r="Z32" i="1" s="1"/>
  <c r="B14" i="1"/>
  <c r="AD8" i="1"/>
  <c r="AD9" i="1"/>
  <c r="AD13" i="1"/>
  <c r="AD17" i="1"/>
  <c r="AD18" i="1"/>
  <c r="AD19" i="1"/>
  <c r="AD20" i="1"/>
  <c r="AD21" i="1"/>
  <c r="AD22" i="1"/>
  <c r="AD27" i="1"/>
  <c r="AD28" i="1"/>
  <c r="AD30" i="1"/>
  <c r="AD31" i="1"/>
  <c r="AD47" i="1"/>
  <c r="Z36" i="1"/>
  <c r="Z52" i="1" s="1"/>
  <c r="P23" i="1"/>
  <c r="P52" i="1" s="1"/>
  <c r="C52" i="1" l="1"/>
  <c r="H52" i="1"/>
  <c r="E52" i="1"/>
  <c r="D52" i="1"/>
  <c r="AC52" i="1"/>
  <c r="AA23" i="1"/>
  <c r="AA52" i="1" s="1"/>
  <c r="AB36" i="1"/>
  <c r="AD26" i="1"/>
  <c r="AD32" i="1" s="1"/>
  <c r="AD7" i="1"/>
  <c r="AD14" i="1" s="1"/>
  <c r="AD36" i="1" l="1"/>
  <c r="AB52" i="1"/>
  <c r="AD52" i="1"/>
</calcChain>
</file>

<file path=xl/sharedStrings.xml><?xml version="1.0" encoding="utf-8"?>
<sst xmlns="http://schemas.openxmlformats.org/spreadsheetml/2006/main" count="324" uniqueCount="74">
  <si>
    <t>Sources:</t>
  </si>
  <si>
    <t>Sabino “Pio” Renteria</t>
  </si>
  <si>
    <t>On Hand</t>
  </si>
  <si>
    <t>Loans</t>
  </si>
  <si>
    <t>DNF</t>
  </si>
  <si>
    <t>Expend</t>
  </si>
  <si>
    <t>Contrib</t>
  </si>
  <si>
    <t>Total</t>
  </si>
  <si>
    <t>Runoff</t>
  </si>
  <si>
    <t>Campaign Finance Reports filed by the candidates</t>
  </si>
  <si>
    <t>Repaid</t>
  </si>
  <si>
    <t>Expended</t>
  </si>
  <si>
    <t>Steve Adler</t>
  </si>
  <si>
    <t>Ann Kitchen</t>
  </si>
  <si>
    <t>Mayor</t>
  </si>
  <si>
    <t>District 1</t>
  </si>
  <si>
    <t>District 3</t>
  </si>
  <si>
    <t>District 5</t>
  </si>
  <si>
    <t>District 8</t>
  </si>
  <si>
    <t>District 9</t>
  </si>
  <si>
    <t>Footnotes:</t>
  </si>
  <si>
    <t>TOTALS ALL RACES</t>
  </si>
  <si>
    <t>Susana R. Almanza</t>
  </si>
  <si>
    <t>District 1 Totals</t>
  </si>
  <si>
    <t>District 3 Totals</t>
  </si>
  <si>
    <t>District 5 Totals</t>
  </si>
  <si>
    <t>District 8 Totals</t>
  </si>
  <si>
    <t>District 9 Totals</t>
  </si>
  <si>
    <t>Travis Duncan</t>
  </si>
  <si>
    <t>Laura Morrison</t>
  </si>
  <si>
    <t>Alexander Strenger</t>
  </si>
  <si>
    <t>Mitrah Avini</t>
  </si>
  <si>
    <t>Lewis Conway Jr.</t>
  </si>
  <si>
    <t>Vincent Harding</t>
  </si>
  <si>
    <t>Natasha Harper-Madison</t>
  </si>
  <si>
    <t>Mariana Salazar</t>
  </si>
  <si>
    <t>Reedy Spigner III</t>
  </si>
  <si>
    <t>Jessica Cohen</t>
  </si>
  <si>
    <t>Justin Jacobson</t>
  </si>
  <si>
    <t>James Valadez</t>
  </si>
  <si>
    <t>Richard DePalma</t>
  </si>
  <si>
    <t>Bobby Levinski</t>
  </si>
  <si>
    <t>Frank Ward</t>
  </si>
  <si>
    <t>Isiah Jones</t>
  </si>
  <si>
    <t>Linda O’Neal</t>
  </si>
  <si>
    <t>Danielle Skidmore</t>
  </si>
  <si>
    <t>Alan Pease</t>
  </si>
  <si>
    <t>Gustavo “Gus” Pena</t>
  </si>
  <si>
    <t>Todd Phelps</t>
  </si>
  <si>
    <t>Amit Motwani</t>
  </si>
  <si>
    <t>Paige Ellis</t>
  </si>
  <si>
    <t>The 28 Candidates</t>
  </si>
  <si>
    <r>
      <t>Loans</t>
    </r>
    <r>
      <rPr>
        <b/>
        <vertAlign val="superscript"/>
        <sz val="12"/>
        <color theme="0"/>
        <rFont val="Arial"/>
        <family val="2"/>
      </rPr>
      <t>1</t>
    </r>
  </si>
  <si>
    <t>Kathie Tovo</t>
  </si>
  <si>
    <r>
      <t>Contrib</t>
    </r>
    <r>
      <rPr>
        <b/>
        <vertAlign val="superscript"/>
        <sz val="12"/>
        <color theme="0"/>
        <rFont val="Arial"/>
        <family val="2"/>
      </rPr>
      <t>2</t>
    </r>
  </si>
  <si>
    <r>
      <t>Loans</t>
    </r>
    <r>
      <rPr>
        <b/>
        <vertAlign val="superscript"/>
        <sz val="12"/>
        <color theme="0"/>
        <rFont val="Arial"/>
        <family val="2"/>
      </rPr>
      <t>3</t>
    </r>
  </si>
  <si>
    <t>3. Column AA Total Loans is the highest figure reported for the campaign as selected from Columns D, H, L, P, T or X.</t>
  </si>
  <si>
    <t>4. Column AB Total Expenditures for the 2018 campaign is the sum of expenditures reported on each campaign finance report (Columns C, G, K, O, S and W). This total includes loan repayments, because they are reported as expenditures.</t>
  </si>
  <si>
    <t>6. Column AD Actual Expenditures for the 2018 campaign were calculated by subtracting loan repayments from the reported Total Expenditures. Loan repayments are reported as expenditures but in fact they do not pay for activities to help the candidate get elected.</t>
  </si>
  <si>
    <t>Mayor Totals</t>
  </si>
  <si>
    <t>2. Column Z Total Contributions for the 2018 campaign is the sum of contributions reported on each campaign finance report (Columns B, F, J, N, R, and v). Total contributions for Harper-Madison, Almanza, Renteria and Ellis includes $15,490 that each got from the Austin Fair Campaign Fund.</t>
  </si>
  <si>
    <t>© The Austin Bulldog 2019</t>
  </si>
  <si>
    <t>5. Column AC Loans Repaid amounts were arrived at by reviewing Schedule F expenditures on the campaign finance reports of each candidate who had loaned money to the campaign. If not reported correctly, loans repaid was calculated by subtracting total contributions from total expenditures to reflect the campaign’s deficit spending.</t>
  </si>
  <si>
    <t>Unpaid</t>
  </si>
  <si>
    <t>k</t>
  </si>
  <si>
    <t>Loans1</t>
  </si>
  <si>
    <t xml:space="preserve">1. Loan amounts — except for Unpaid Loans listed in Column AE — reflect only new loans made in the 2018 campaigns. Three incumbents running for reelection in 2018 carried over debts in the form of personal loans to their 2014 campaigns in these amounts: Steve Adler carried over $449,200, Ann Kitchen $43,400, and Kathie Tovo $161,807. </t>
  </si>
  <si>
    <r>
      <t xml:space="preserve">Contrib </t>
    </r>
    <r>
      <rPr>
        <b/>
        <vertAlign val="superscript"/>
        <sz val="12"/>
        <color theme="0"/>
        <rFont val="Arial"/>
        <family val="2"/>
      </rPr>
      <t>2</t>
    </r>
  </si>
  <si>
    <r>
      <t xml:space="preserve">Loans </t>
    </r>
    <r>
      <rPr>
        <b/>
        <vertAlign val="superscript"/>
        <sz val="12"/>
        <color theme="0"/>
        <rFont val="Arial"/>
        <family val="2"/>
      </rPr>
      <t>3</t>
    </r>
  </si>
  <si>
    <r>
      <t xml:space="preserve">Total </t>
    </r>
    <r>
      <rPr>
        <b/>
        <vertAlign val="superscript"/>
        <sz val="12"/>
        <color theme="0"/>
        <rFont val="Arial"/>
        <family val="2"/>
      </rPr>
      <t>4</t>
    </r>
  </si>
  <si>
    <r>
      <t xml:space="preserve">Loans </t>
    </r>
    <r>
      <rPr>
        <b/>
        <vertAlign val="superscript"/>
        <sz val="12"/>
        <color theme="0"/>
        <rFont val="Arial"/>
        <family val="2"/>
      </rPr>
      <t>5</t>
    </r>
  </si>
  <si>
    <r>
      <t xml:space="preserve">Actual </t>
    </r>
    <r>
      <rPr>
        <b/>
        <vertAlign val="superscript"/>
        <sz val="12"/>
        <color theme="0"/>
        <rFont val="Arial"/>
        <family val="2"/>
      </rPr>
      <t>6</t>
    </r>
  </si>
  <si>
    <t>Campaign finance analysis for the 2018 election of the mayor and five council members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</si>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</sst>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quot;$&quot;#,##0"/>
    <numFmt numFmtId="167" formatCode="&quot;$&quot;#,##0.00"/>
  </numFmts>
  <fonts count="25" x14ac:knownFonts="1">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2"/>
      <color theme="0"/>
      <name val="Arial"/>
      <family val="2"/>
    </font>
    <font>
      <sz val="12"/>
      <name val="Arial"/>
      <family val="2"/>
    </font>
    <font>
      <b/>
      <sz val="16"/>
      <color theme="0"/>
      <name val="Arial"/>
      <family val="2"/>
    </font>
    <font>
      <b/>
      <sz val="16"/>
      <color theme="1"/>
      <name val="Arial"/>
      <family val="2"/>
    </font>
    <font>
      <sz val="12"/>
      <color rgb="FFFF0000"/>
      <name val="Arial"/>
      <family val="2"/>
    </font>
    <font>
      <b/>
      <sz val="12"/>
      <color theme="1"/>
      <name val="Arial"/>
      <family val="2"/>
    </font>
    <font>
      <b/>
      <sz val="12"/>
      <name val="Arial"/>
      <family val="2"/>
    </font>
    <font>
      <b/>
      <sz val="12"/>
      <color rgb="FFFF0000"/>
      <name val="Arial"/>
      <family val="2"/>
    </font>
    <font>
      <b/>
      <vertAlign val="superscript"/>
      <sz val="12"/>
      <color theme="0"/>
      <name val="Arial"/>
      <family val="2"/>
    </font>
    <font>
      <b/>
      <sz val="11"/>
      <name val="Arial"/>
      <family val="2"/>
    </font>
    <font>
      <b/>
      <sz val="14"/>
      <color theme="0"/>
      <name val="Arial"/>
      <family val="2"/>
    </font>
    <font>
      <sz val="10"/>
      <name val="Arial"/>
      <family val="2"/>
    </font>
    <font>
      <sz val="10"/>
      <color theme="1"/>
      <name val="Calibri"/>
      <family val="2"/>
      <scheme val="minor"/>
    </font>
    <font>
      <sz val="10"/>
      <color theme="1"/>
      <name val="Arial"/>
      <family val="2"/>
    </font>
    <font>
      <sz val="12"/>
      <color theme="0"/>
      <name val="Arial"/>
      <family val="2"/>
    </font>
    <font>
      <sz val="11"/>
      <name val="Arial"/>
      <family val="2"/>
    </font>
    <font>
      <b/>
      <vertAlign val="superscript"/>
      <sz val="16"/>
      <color theme="0"/>
      <name val="Arial"/>
      <family val="2"/>
    </font>
    <font>
      <sz val="12"/>
      <color theme="0"/>
      <name val="Calibri"/>
      <family val="2"/>
      <scheme val="minor"/>
    </font>
    <font>
      <sz val="11"/>
      <color theme="1"/>
      <name val="Calibri"/>
      <family val="2"/>
      <scheme val="minor"/>
    </font>
    <font>
      <b/>
      <sz val="11"/>
      <color theme="1"/>
      <name val="Arial"/>
      <family val="2"/>
    </font>
    <font>
      <sz val="11"/>
      <color theme="1"/>
      <name val="Arial"/>
      <family val="2"/>
    </font>
  </fonts>
  <fills count="8">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s>
  <borders count="1">
    <border>
      <left/>
      <right/>
      <top/>
      <bottom/>
      <diagonal/>
    </border>
  </borders>
  <cellStyleXfs count="9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6">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164" fontId="1" fillId="0" borderId="0" xfId="0" applyNumberFormat="1" applyFont="1" applyAlignment="1">
      <alignment horizontal="center"/>
    </xf>
    <xf numFmtId="0" fontId="4" fillId="2" borderId="0" xfId="0" applyFont="1" applyFill="1" applyAlignment="1">
      <alignment horizontal="center"/>
    </xf>
    <xf numFmtId="1" fontId="1" fillId="0" borderId="0" xfId="0" applyNumberFormat="1" applyFont="1" applyAlignment="1">
      <alignment horizontal="center"/>
    </xf>
    <xf numFmtId="0" fontId="5" fillId="0" borderId="0" xfId="0" applyFont="1" applyFill="1"/>
    <xf numFmtId="0" fontId="1" fillId="0" borderId="0" xfId="0" applyFont="1" applyFill="1"/>
    <xf numFmtId="165" fontId="1" fillId="0" borderId="0" xfId="0" applyNumberFormat="1" applyFont="1" applyAlignment="1">
      <alignment horizontal="center"/>
    </xf>
    <xf numFmtId="0" fontId="7" fillId="2" borderId="0" xfId="0" applyFont="1" applyFill="1" applyAlignment="1">
      <alignment horizontal="left"/>
    </xf>
    <xf numFmtId="0" fontId="5" fillId="0" borderId="0" xfId="0" applyFont="1"/>
    <xf numFmtId="0" fontId="5" fillId="0" borderId="0" xfId="0" applyFont="1" applyAlignment="1">
      <alignment horizontal="left"/>
    </xf>
    <xf numFmtId="165" fontId="5" fillId="0" borderId="0" xfId="0" applyNumberFormat="1" applyFont="1" applyAlignment="1">
      <alignment horizontal="center"/>
    </xf>
    <xf numFmtId="0" fontId="9" fillId="0" borderId="0" xfId="0" applyFont="1"/>
    <xf numFmtId="0" fontId="1" fillId="0" borderId="0" xfId="0" applyFont="1" applyAlignment="1"/>
    <xf numFmtId="0" fontId="10" fillId="0" borderId="0" xfId="0" applyFont="1"/>
    <xf numFmtId="0" fontId="10" fillId="0" borderId="0" xfId="0" applyFont="1" applyAlignment="1">
      <alignment horizontal="left"/>
    </xf>
    <xf numFmtId="165" fontId="10" fillId="0" borderId="0" xfId="0" applyNumberFormat="1" applyFont="1" applyAlignment="1">
      <alignment horizontal="center"/>
    </xf>
    <xf numFmtId="164" fontId="10" fillId="0" borderId="0" xfId="0" applyNumberFormat="1" applyFont="1" applyAlignment="1">
      <alignment horizontal="center"/>
    </xf>
    <xf numFmtId="165" fontId="5" fillId="0" borderId="0" xfId="0" applyNumberFormat="1" applyFont="1" applyAlignment="1">
      <alignment horizontal="left"/>
    </xf>
    <xf numFmtId="164" fontId="5" fillId="0" borderId="0" xfId="0" applyNumberFormat="1" applyFont="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1" fontId="6" fillId="0" borderId="0" xfId="0" applyNumberFormat="1" applyFont="1" applyFill="1" applyAlignment="1">
      <alignment horizontal="center"/>
    </xf>
    <xf numFmtId="0" fontId="7" fillId="0" borderId="0" xfId="0" applyFont="1" applyFill="1" applyAlignment="1">
      <alignment horizontal="left"/>
    </xf>
    <xf numFmtId="166" fontId="1" fillId="0" borderId="0" xfId="0" applyNumberFormat="1" applyFont="1" applyAlignment="1">
      <alignment horizontal="right"/>
    </xf>
    <xf numFmtId="0" fontId="4" fillId="2" borderId="0" xfId="0" applyNumberFormat="1" applyFont="1" applyFill="1" applyAlignment="1">
      <alignment horizontal="center"/>
    </xf>
    <xf numFmtId="0" fontId="9" fillId="0" borderId="0" xfId="0" applyFont="1" applyFill="1"/>
    <xf numFmtId="164" fontId="5" fillId="0" borderId="0" xfId="0" applyNumberFormat="1" applyFont="1" applyAlignment="1">
      <alignment horizontal="center"/>
    </xf>
    <xf numFmtId="166" fontId="1" fillId="3" borderId="0" xfId="0" applyNumberFormat="1" applyFont="1" applyFill="1" applyAlignment="1">
      <alignment horizontal="right"/>
    </xf>
    <xf numFmtId="166" fontId="9" fillId="3" borderId="0" xfId="0" applyNumberFormat="1" applyFont="1" applyFill="1" applyAlignment="1">
      <alignment horizontal="right"/>
    </xf>
    <xf numFmtId="166" fontId="5" fillId="3" borderId="0" xfId="0" applyNumberFormat="1" applyFont="1" applyFill="1" applyAlignment="1">
      <alignment horizontal="right"/>
    </xf>
    <xf numFmtId="166" fontId="10" fillId="3" borderId="0" xfId="0" applyNumberFormat="1" applyFont="1" applyFill="1" applyAlignment="1">
      <alignment horizontal="right"/>
    </xf>
    <xf numFmtId="0" fontId="1" fillId="3" borderId="0" xfId="0" applyFont="1" applyFill="1" applyAlignment="1">
      <alignment horizontal="left"/>
    </xf>
    <xf numFmtId="0" fontId="1" fillId="3" borderId="0" xfId="0" applyFont="1" applyFill="1" applyAlignment="1">
      <alignment horizontal="center"/>
    </xf>
    <xf numFmtId="0" fontId="5" fillId="3" borderId="0" xfId="0" applyFont="1" applyFill="1" applyAlignment="1">
      <alignment horizontal="left"/>
    </xf>
    <xf numFmtId="0" fontId="9" fillId="3" borderId="0" xfId="0" applyFont="1" applyFill="1" applyAlignment="1">
      <alignment horizontal="left"/>
    </xf>
    <xf numFmtId="0" fontId="10" fillId="3" borderId="0" xfId="0" applyFont="1" applyFill="1" applyAlignment="1">
      <alignment horizontal="left"/>
    </xf>
    <xf numFmtId="0" fontId="10" fillId="3" borderId="0" xfId="0" applyFont="1" applyFill="1" applyAlignment="1">
      <alignment horizontal="center"/>
    </xf>
    <xf numFmtId="0" fontId="10" fillId="3" borderId="0" xfId="0" applyFont="1" applyFill="1"/>
    <xf numFmtId="1" fontId="10" fillId="3" borderId="0" xfId="0" applyNumberFormat="1" applyFont="1" applyFill="1" applyAlignment="1">
      <alignment horizontal="center"/>
    </xf>
    <xf numFmtId="1" fontId="10" fillId="3" borderId="0" xfId="0" applyNumberFormat="1" applyFont="1" applyFill="1" applyAlignment="1"/>
    <xf numFmtId="165" fontId="10" fillId="3" borderId="0" xfId="0" applyNumberFormat="1" applyFont="1" applyFill="1" applyAlignment="1">
      <alignment horizontal="center"/>
    </xf>
    <xf numFmtId="166" fontId="11" fillId="3" borderId="0" xfId="0" applyNumberFormat="1" applyFont="1" applyFill="1" applyAlignment="1">
      <alignment horizontal="right"/>
    </xf>
    <xf numFmtId="0" fontId="13" fillId="3" borderId="0" xfId="0" applyFont="1" applyFill="1"/>
    <xf numFmtId="0" fontId="10" fillId="3" borderId="0" xfId="0" applyFont="1" applyFill="1" applyAlignment="1"/>
    <xf numFmtId="1" fontId="15" fillId="3" borderId="0" xfId="0" applyNumberFormat="1" applyFont="1" applyFill="1" applyAlignment="1">
      <alignment horizontal="center"/>
    </xf>
    <xf numFmtId="1" fontId="5" fillId="3" borderId="0" xfId="0" applyNumberFormat="1" applyFont="1" applyFill="1" applyAlignment="1">
      <alignment horizontal="center"/>
    </xf>
    <xf numFmtId="1" fontId="15" fillId="3" borderId="0" xfId="0" applyNumberFormat="1" applyFont="1" applyFill="1" applyAlignment="1">
      <alignment horizontal="left"/>
    </xf>
    <xf numFmtId="1" fontId="5" fillId="3" borderId="0" xfId="0" applyNumberFormat="1" applyFont="1" applyFill="1" applyAlignment="1">
      <alignment horizontal="left"/>
    </xf>
    <xf numFmtId="0" fontId="17" fillId="3" borderId="0" xfId="0" applyFont="1" applyFill="1"/>
    <xf numFmtId="0" fontId="17" fillId="3" borderId="0" xfId="0" applyFont="1" applyFill="1" applyAlignment="1">
      <alignment horizontal="left"/>
    </xf>
    <xf numFmtId="0" fontId="17" fillId="3" borderId="0" xfId="0" applyFont="1" applyFill="1" applyAlignment="1">
      <alignment horizontal="center"/>
    </xf>
    <xf numFmtId="1" fontId="17" fillId="3" borderId="0" xfId="0" applyNumberFormat="1" applyFont="1" applyFill="1" applyAlignment="1">
      <alignment horizontal="center"/>
    </xf>
    <xf numFmtId="1" fontId="1" fillId="3" borderId="0" xfId="0" applyNumberFormat="1" applyFont="1" applyFill="1" applyAlignment="1">
      <alignment horizontal="center"/>
    </xf>
    <xf numFmtId="0" fontId="1" fillId="3" borderId="0" xfId="0" applyFont="1" applyFill="1"/>
    <xf numFmtId="0" fontId="1" fillId="3" borderId="0" xfId="0" applyFont="1" applyFill="1" applyAlignment="1"/>
    <xf numFmtId="0" fontId="7" fillId="3" borderId="0" xfId="0" applyFont="1" applyFill="1" applyAlignment="1">
      <alignment horizontal="left"/>
    </xf>
    <xf numFmtId="164" fontId="7" fillId="3" borderId="0" xfId="0" applyNumberFormat="1" applyFont="1" applyFill="1" applyAlignment="1">
      <alignment horizontal="center"/>
    </xf>
    <xf numFmtId="165" fontId="7" fillId="3" borderId="0" xfId="0" applyNumberFormat="1" applyFont="1" applyFill="1" applyAlignment="1">
      <alignment horizontal="center"/>
    </xf>
    <xf numFmtId="0" fontId="4" fillId="3" borderId="0" xfId="0" applyNumberFormat="1" applyFont="1" applyFill="1" applyAlignment="1">
      <alignment horizontal="center"/>
    </xf>
    <xf numFmtId="14" fontId="4" fillId="3" borderId="0" xfId="0" applyNumberFormat="1" applyFont="1" applyFill="1" applyAlignment="1">
      <alignment horizontal="center"/>
    </xf>
    <xf numFmtId="0" fontId="4" fillId="3" borderId="0" xfId="0" applyFont="1" applyFill="1" applyAlignment="1">
      <alignment horizontal="center"/>
    </xf>
    <xf numFmtId="0" fontId="5" fillId="3" borderId="0" xfId="0" applyFont="1" applyFill="1"/>
    <xf numFmtId="0" fontId="9" fillId="3" borderId="0" xfId="0" applyFont="1" applyFill="1"/>
    <xf numFmtId="166" fontId="10" fillId="3" borderId="0" xfId="0" applyNumberFormat="1" applyFont="1" applyFill="1"/>
    <xf numFmtId="166" fontId="1" fillId="4" borderId="0" xfId="0" applyNumberFormat="1" applyFont="1" applyFill="1" applyAlignment="1">
      <alignment horizontal="right"/>
    </xf>
    <xf numFmtId="166" fontId="5" fillId="4" borderId="0" xfId="0" applyNumberFormat="1" applyFont="1" applyFill="1" applyAlignment="1">
      <alignment horizontal="right"/>
    </xf>
    <xf numFmtId="166" fontId="9" fillId="4" borderId="0" xfId="0" applyNumberFormat="1" applyFont="1" applyFill="1" applyAlignment="1">
      <alignment horizontal="right"/>
    </xf>
    <xf numFmtId="0" fontId="20" fillId="0" borderId="0" xfId="0" applyFont="1" applyFill="1" applyAlignment="1">
      <alignment horizontal="left"/>
    </xf>
    <xf numFmtId="166" fontId="10" fillId="3" borderId="0" xfId="0" applyNumberFormat="1" applyFont="1" applyFill="1" applyAlignment="1">
      <alignment horizontal="left"/>
    </xf>
    <xf numFmtId="0" fontId="16" fillId="3" borderId="0" xfId="0" applyFont="1" applyFill="1" applyAlignment="1">
      <alignment horizontal="left"/>
    </xf>
    <xf numFmtId="166" fontId="18" fillId="5" borderId="0" xfId="0" applyNumberFormat="1" applyFont="1" applyFill="1" applyAlignment="1">
      <alignment horizontal="right"/>
    </xf>
    <xf numFmtId="0" fontId="1" fillId="0" borderId="0" xfId="0" applyNumberFormat="1" applyFont="1" applyAlignment="1">
      <alignment horizontal="center"/>
    </xf>
    <xf numFmtId="0" fontId="4" fillId="0" borderId="0" xfId="0" applyNumberFormat="1" applyFont="1" applyFill="1" applyAlignment="1">
      <alignment horizontal="center"/>
    </xf>
    <xf numFmtId="0" fontId="4" fillId="5" borderId="0" xfId="0" applyNumberFormat="1" applyFont="1" applyFill="1" applyAlignment="1">
      <alignment horizontal="center"/>
    </xf>
    <xf numFmtId="166" fontId="1" fillId="0" borderId="0" xfId="0" applyNumberFormat="1" applyFont="1" applyFill="1" applyAlignment="1">
      <alignment horizontal="right"/>
    </xf>
    <xf numFmtId="166" fontId="9" fillId="0" borderId="0" xfId="0" applyNumberFormat="1" applyFont="1" applyFill="1" applyAlignment="1">
      <alignment horizontal="right"/>
    </xf>
    <xf numFmtId="166" fontId="5" fillId="0" borderId="0" xfId="0" applyNumberFormat="1" applyFont="1" applyFill="1" applyAlignment="1">
      <alignment horizontal="right"/>
    </xf>
    <xf numFmtId="166" fontId="18" fillId="4" borderId="0" xfId="0" applyNumberFormat="1" applyFont="1" applyFill="1" applyAlignment="1">
      <alignment horizontal="right"/>
    </xf>
    <xf numFmtId="0" fontId="1" fillId="3" borderId="0" xfId="0" applyFont="1" applyFill="1" applyAlignment="1">
      <alignment horizontal="right"/>
    </xf>
    <xf numFmtId="166" fontId="10" fillId="4" borderId="0" xfId="0" applyNumberFormat="1" applyFont="1" applyFill="1" applyAlignment="1">
      <alignment horizontal="right"/>
    </xf>
    <xf numFmtId="0" fontId="10" fillId="0" borderId="0" xfId="0" applyFont="1" applyFill="1"/>
    <xf numFmtId="166" fontId="5" fillId="3" borderId="0" xfId="0" applyNumberFormat="1" applyFont="1" applyFill="1" applyAlignment="1">
      <alignment horizontal="left"/>
    </xf>
    <xf numFmtId="0" fontId="1" fillId="7" borderId="0" xfId="0" applyFont="1" applyFill="1" applyAlignment="1">
      <alignment horizontal="left"/>
    </xf>
    <xf numFmtId="166" fontId="1" fillId="7" borderId="0" xfId="0" applyNumberFormat="1" applyFont="1" applyFill="1" applyAlignment="1">
      <alignment horizontal="right"/>
    </xf>
    <xf numFmtId="166" fontId="5" fillId="7" borderId="0" xfId="0" applyNumberFormat="1" applyFont="1" applyFill="1" applyAlignment="1">
      <alignment horizontal="right"/>
    </xf>
    <xf numFmtId="14" fontId="4" fillId="5" borderId="0" xfId="0" applyNumberFormat="1" applyFont="1" applyFill="1" applyAlignment="1">
      <alignment horizontal="center"/>
    </xf>
    <xf numFmtId="0" fontId="5" fillId="5" borderId="0" xfId="0" applyFont="1" applyFill="1" applyAlignment="1">
      <alignment horizontal="left"/>
    </xf>
    <xf numFmtId="166" fontId="8" fillId="5" borderId="0" xfId="0" applyNumberFormat="1" applyFont="1" applyFill="1" applyAlignment="1">
      <alignment horizontal="right"/>
    </xf>
    <xf numFmtId="166" fontId="8" fillId="6" borderId="0" xfId="0" applyNumberFormat="1" applyFont="1" applyFill="1" applyAlignment="1">
      <alignment horizontal="right"/>
    </xf>
    <xf numFmtId="166" fontId="11" fillId="6" borderId="0" xfId="0" applyNumberFormat="1" applyFont="1" applyFill="1" applyAlignment="1">
      <alignment horizontal="right"/>
    </xf>
    <xf numFmtId="167" fontId="4" fillId="5" borderId="0" xfId="0" applyNumberFormat="1" applyFont="1" applyFill="1" applyAlignment="1">
      <alignment horizontal="center"/>
    </xf>
    <xf numFmtId="166" fontId="8" fillId="7" borderId="0" xfId="0" applyNumberFormat="1" applyFont="1" applyFill="1" applyAlignment="1">
      <alignment horizontal="right"/>
    </xf>
    <xf numFmtId="166" fontId="11" fillId="0" borderId="0" xfId="0" applyNumberFormat="1" applyFont="1" applyFill="1" applyAlignment="1">
      <alignment horizontal="right"/>
    </xf>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4" fontId="4" fillId="0" borderId="0" xfId="0" applyNumberFormat="1" applyFont="1" applyFill="1" applyAlignment="1">
      <alignment horizontal="center"/>
    </xf>
    <xf numFmtId="166" fontId="10" fillId="0" borderId="0" xfId="0" applyNumberFormat="1" applyFont="1" applyFill="1"/>
    <xf numFmtId="165" fontId="5" fillId="0" borderId="0" xfId="0" applyNumberFormat="1" applyFont="1" applyFill="1" applyAlignment="1">
      <alignment horizontal="center"/>
    </xf>
    <xf numFmtId="165" fontId="10" fillId="0" borderId="0" xfId="0" applyNumberFormat="1" applyFont="1" applyFill="1" applyAlignment="1">
      <alignment horizontal="center"/>
    </xf>
    <xf numFmtId="165" fontId="5" fillId="0" borderId="0" xfId="0" applyNumberFormat="1" applyFont="1" applyFill="1" applyAlignment="1">
      <alignment horizontal="left"/>
    </xf>
    <xf numFmtId="165" fontId="1" fillId="0" borderId="0" xfId="0" applyNumberFormat="1" applyFont="1" applyFill="1" applyAlignment="1">
      <alignment horizontal="center"/>
    </xf>
    <xf numFmtId="0" fontId="14" fillId="5" borderId="0" xfId="0" applyFont="1" applyFill="1" applyAlignment="1">
      <alignment horizontal="center"/>
    </xf>
    <xf numFmtId="0" fontId="4" fillId="5" borderId="0" xfId="0" applyFont="1" applyFill="1" applyAlignment="1">
      <alignment horizontal="left"/>
    </xf>
    <xf numFmtId="166" fontId="10" fillId="5" borderId="0" xfId="0" applyNumberFormat="1" applyFont="1" applyFill="1" applyAlignment="1">
      <alignment horizontal="right"/>
    </xf>
    <xf numFmtId="166" fontId="5" fillId="5" borderId="0" xfId="0" applyNumberFormat="1" applyFont="1" applyFill="1" applyAlignment="1">
      <alignment horizontal="right"/>
    </xf>
    <xf numFmtId="166" fontId="4" fillId="5" borderId="0" xfId="0" applyNumberFormat="1" applyFont="1" applyFill="1" applyAlignment="1">
      <alignment horizontal="right"/>
    </xf>
    <xf numFmtId="1" fontId="19" fillId="3" borderId="0" xfId="0" applyNumberFormat="1" applyFont="1" applyFill="1" applyAlignment="1">
      <alignment horizontal="left"/>
    </xf>
    <xf numFmtId="1" fontId="19" fillId="3" borderId="0" xfId="0" applyNumberFormat="1" applyFont="1" applyFill="1" applyAlignment="1">
      <alignment horizontal="center"/>
    </xf>
    <xf numFmtId="0" fontId="22" fillId="3" borderId="0" xfId="0" applyFont="1" applyFill="1" applyAlignment="1">
      <alignment horizontal="left"/>
    </xf>
    <xf numFmtId="0" fontId="23" fillId="3" borderId="0" xfId="0" applyFont="1" applyFill="1"/>
    <xf numFmtId="0" fontId="23" fillId="3" borderId="0" xfId="0" applyFont="1" applyFill="1" applyAlignment="1"/>
    <xf numFmtId="0" fontId="24" fillId="3" borderId="0" xfId="0" applyFont="1" applyFill="1" applyAlignment="1"/>
    <xf numFmtId="0" fontId="21" fillId="0" borderId="0" xfId="0" applyFont="1" applyFill="1" applyAlignment="1"/>
    <xf numFmtId="0" fontId="19" fillId="3" borderId="0" xfId="0" applyFont="1" applyFill="1" applyAlignment="1">
      <alignment horizontal="left"/>
    </xf>
    <xf numFmtId="0" fontId="22" fillId="3" borderId="0" xfId="0" applyFont="1" applyFill="1" applyAlignment="1">
      <alignment horizontal="left"/>
    </xf>
    <xf numFmtId="0" fontId="22" fillId="0" borderId="0" xfId="0" applyFont="1" applyAlignment="1"/>
    <xf numFmtId="0" fontId="19" fillId="3" borderId="0" xfId="0" applyFont="1" applyFill="1" applyAlignment="1"/>
    <xf numFmtId="0" fontId="0" fillId="0" borderId="0" xfId="0" applyAlignment="1"/>
    <xf numFmtId="0" fontId="6" fillId="5" borderId="0" xfId="0" applyFont="1" applyFill="1" applyAlignment="1">
      <alignment horizontal="left"/>
    </xf>
    <xf numFmtId="0" fontId="24" fillId="3" borderId="0" xfId="0" applyFont="1" applyFill="1" applyAlignment="1"/>
    <xf numFmtId="0" fontId="22" fillId="3" borderId="0" xfId="0" applyFont="1" applyFill="1" applyAlignment="1"/>
    <xf numFmtId="0" fontId="15" fillId="3" borderId="0" xfId="0" applyFont="1" applyFill="1" applyAlignment="1">
      <alignment horizontal="left"/>
    </xf>
    <xf numFmtId="0" fontId="16" fillId="3" borderId="0" xfId="0" applyFont="1" applyFill="1" applyAlignment="1">
      <alignment horizontal="left"/>
    </xf>
  </cellXfs>
  <cellStyles count="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8"/>
  <sheetViews>
    <sheetView showGridLines="0" tabSelected="1" zoomScale="124" zoomScaleNormal="124" zoomScalePageLayoutView="124" workbookViewId="0">
      <selection activeCell="S19" sqref="S19"/>
    </sheetView>
  </sheetViews>
  <sheetFormatPr baseColWidth="10" defaultRowHeight="16" x14ac:dyDescent="0.2"/>
  <cols>
    <col min="1" max="1" width="23.33203125" style="2" customWidth="1"/>
    <col min="2" max="2" width="9.5" style="15" customWidth="1"/>
    <col min="3" max="3" width="8.6640625" style="15" customWidth="1"/>
    <col min="4" max="5" width="9" style="3" customWidth="1"/>
    <col min="6" max="6" width="9.6640625" style="3" customWidth="1"/>
    <col min="7" max="7" width="9.1640625" style="3" customWidth="1"/>
    <col min="8" max="8" width="9" style="3" customWidth="1"/>
    <col min="9" max="9" width="9.1640625" style="3" customWidth="1"/>
    <col min="10" max="10" width="9" style="3" customWidth="1"/>
    <col min="11" max="11" width="9.5" style="3" customWidth="1"/>
    <col min="12" max="12" width="9.1640625" style="3" customWidth="1"/>
    <col min="13" max="13" width="9.6640625" style="3" customWidth="1"/>
    <col min="14" max="14" width="9" style="3" customWidth="1"/>
    <col min="15" max="15" width="9.1640625" style="3" customWidth="1"/>
    <col min="16" max="17" width="8.83203125" style="1" customWidth="1"/>
    <col min="18" max="19" width="9.1640625" style="2" customWidth="1"/>
    <col min="20" max="20" width="8.33203125" style="6" customWidth="1"/>
    <col min="21" max="21" width="8.83203125" style="6" customWidth="1"/>
    <col min="22" max="22" width="9.5" style="6" customWidth="1"/>
    <col min="23" max="23" width="9.1640625" style="6" customWidth="1"/>
    <col min="24" max="24" width="9" style="6" customWidth="1"/>
    <col min="25" max="25" width="8.6640625" style="6" customWidth="1"/>
    <col min="26" max="26" width="10.33203125" style="6" customWidth="1"/>
    <col min="27" max="27" width="10.1640625" style="6" customWidth="1"/>
    <col min="28" max="28" width="10.83203125" style="6" customWidth="1"/>
    <col min="29" max="29" width="8.5" style="6" customWidth="1"/>
    <col min="30" max="30" width="11.5" style="6" customWidth="1"/>
    <col min="31" max="31" width="10.6640625" style="26" customWidth="1"/>
    <col min="32" max="32" width="12.1640625" style="103" customWidth="1"/>
    <col min="33" max="33" width="10" style="103" customWidth="1"/>
    <col min="34" max="34" width="11.33203125" style="103" customWidth="1"/>
    <col min="35" max="35" width="25.6640625" style="2" customWidth="1"/>
    <col min="36" max="36" width="8.6640625" style="4" customWidth="1"/>
    <col min="37" max="37" width="14" style="2" customWidth="1"/>
    <col min="38" max="38" width="11.6640625" style="9" customWidth="1"/>
    <col min="39" max="39" width="54.5" style="3" customWidth="1"/>
    <col min="40" max="40" width="20.83203125" style="2" customWidth="1"/>
    <col min="41" max="41" width="29.6640625" style="2" customWidth="1"/>
    <col min="42" max="42" width="103.6640625" style="2" customWidth="1"/>
    <col min="43" max="16384" width="10.83203125" style="2"/>
  </cols>
  <sheetData>
    <row r="1" spans="1:54" s="10" customFormat="1" ht="20" x14ac:dyDescent="0.2">
      <c r="A1" s="121" t="s">
        <v>72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15"/>
      <c r="AG1" s="115"/>
      <c r="AH1" s="115"/>
      <c r="AI1" s="58"/>
      <c r="AJ1" s="59"/>
      <c r="AK1" s="58"/>
      <c r="AL1" s="60"/>
      <c r="AM1" s="58"/>
      <c r="AN1" s="58"/>
      <c r="AO1" s="58"/>
      <c r="AP1" s="58"/>
      <c r="AQ1" s="58"/>
      <c r="AR1" s="58"/>
      <c r="AS1" s="58"/>
      <c r="AT1" s="58"/>
      <c r="AU1" s="58"/>
      <c r="AV1" s="58"/>
      <c r="AW1" s="58"/>
      <c r="AX1" s="58"/>
      <c r="AY1" s="58"/>
      <c r="AZ1" s="58"/>
      <c r="BA1" s="58"/>
      <c r="BB1" s="58"/>
    </row>
    <row r="2" spans="1:54" s="25" customFormat="1" ht="24" x14ac:dyDescent="0.2">
      <c r="A2" s="22"/>
      <c r="B2" s="22"/>
      <c r="C2" s="22"/>
      <c r="D2" s="22"/>
      <c r="E2" s="70"/>
      <c r="F2" s="22"/>
      <c r="G2" s="22"/>
      <c r="H2" s="22"/>
      <c r="I2" s="22"/>
      <c r="J2" s="22"/>
      <c r="K2" s="22"/>
      <c r="L2" s="22"/>
      <c r="M2" s="22"/>
      <c r="N2" s="22"/>
      <c r="O2" s="22"/>
      <c r="P2" s="23"/>
      <c r="Q2" s="23"/>
      <c r="R2" s="22"/>
      <c r="S2" s="22"/>
      <c r="T2" s="24"/>
      <c r="U2" s="24"/>
      <c r="V2" s="24"/>
      <c r="W2" s="24"/>
      <c r="X2" s="24"/>
      <c r="Y2" s="24"/>
      <c r="Z2" s="24"/>
      <c r="AA2" s="24"/>
      <c r="AB2" s="24"/>
      <c r="AC2" s="24"/>
      <c r="AD2" s="24"/>
      <c r="AE2" s="58"/>
      <c r="AF2" s="96"/>
      <c r="AH2" s="97"/>
      <c r="AI2" s="58"/>
      <c r="AJ2" s="58"/>
      <c r="AK2" s="58"/>
      <c r="AL2" s="58"/>
      <c r="AM2" s="58"/>
      <c r="AN2" s="58"/>
      <c r="AO2" s="58"/>
      <c r="AP2" s="58"/>
      <c r="AQ2" s="58"/>
      <c r="AR2" s="58"/>
      <c r="AS2" s="58"/>
      <c r="AT2" s="58"/>
      <c r="AU2" s="58"/>
      <c r="AV2" s="58"/>
      <c r="AW2" s="58"/>
      <c r="AX2" s="58"/>
    </row>
    <row r="3" spans="1:54" s="27" customFormat="1" ht="18" x14ac:dyDescent="0.2">
      <c r="A3" s="76"/>
      <c r="B3" s="76" t="s">
        <v>6</v>
      </c>
      <c r="C3" s="76" t="s">
        <v>5</v>
      </c>
      <c r="D3" s="76" t="s">
        <v>52</v>
      </c>
      <c r="E3" s="76" t="s">
        <v>2</v>
      </c>
      <c r="F3" s="76" t="s">
        <v>6</v>
      </c>
      <c r="G3" s="76" t="s">
        <v>5</v>
      </c>
      <c r="H3" s="76" t="s">
        <v>3</v>
      </c>
      <c r="I3" s="76" t="s">
        <v>2</v>
      </c>
      <c r="J3" s="76" t="s">
        <v>6</v>
      </c>
      <c r="K3" s="76" t="s">
        <v>5</v>
      </c>
      <c r="L3" s="76" t="s">
        <v>3</v>
      </c>
      <c r="M3" s="76" t="s">
        <v>2</v>
      </c>
      <c r="N3" s="76" t="s">
        <v>6</v>
      </c>
      <c r="O3" s="76" t="s">
        <v>5</v>
      </c>
      <c r="P3" s="76" t="s">
        <v>3</v>
      </c>
      <c r="Q3" s="76" t="s">
        <v>2</v>
      </c>
      <c r="R3" s="76" t="s">
        <v>6</v>
      </c>
      <c r="S3" s="76" t="s">
        <v>5</v>
      </c>
      <c r="T3" s="76" t="s">
        <v>3</v>
      </c>
      <c r="U3" s="76" t="s">
        <v>2</v>
      </c>
      <c r="V3" s="76" t="s">
        <v>6</v>
      </c>
      <c r="W3" s="76" t="s">
        <v>5</v>
      </c>
      <c r="X3" s="76" t="s">
        <v>3</v>
      </c>
      <c r="Y3" s="76" t="s">
        <v>2</v>
      </c>
      <c r="Z3" s="76" t="s">
        <v>7</v>
      </c>
      <c r="AA3" s="76" t="s">
        <v>7</v>
      </c>
      <c r="AB3" s="76" t="s">
        <v>69</v>
      </c>
      <c r="AC3" s="76" t="s">
        <v>70</v>
      </c>
      <c r="AD3" s="76" t="s">
        <v>71</v>
      </c>
      <c r="AE3" s="76" t="s">
        <v>63</v>
      </c>
      <c r="AF3" s="75"/>
      <c r="AG3" s="75"/>
      <c r="AH3" s="75"/>
      <c r="AI3" s="61"/>
      <c r="AJ3" s="61"/>
      <c r="AK3" s="61"/>
      <c r="AL3" s="61"/>
      <c r="AM3" s="61"/>
      <c r="AN3" s="61"/>
      <c r="AO3" s="61"/>
      <c r="AP3" s="61"/>
      <c r="AQ3" s="61"/>
      <c r="AR3" s="61"/>
      <c r="AS3" s="61"/>
      <c r="AT3" s="61"/>
      <c r="AU3" s="61"/>
      <c r="AV3" s="61"/>
      <c r="AW3" s="61"/>
      <c r="AX3" s="61"/>
    </row>
    <row r="4" spans="1:54" s="5" customFormat="1" ht="18" x14ac:dyDescent="0.2">
      <c r="A4" s="104" t="s">
        <v>51</v>
      </c>
      <c r="B4" s="88">
        <v>43115</v>
      </c>
      <c r="C4" s="88">
        <v>43115</v>
      </c>
      <c r="D4" s="88">
        <v>43115</v>
      </c>
      <c r="E4" s="88">
        <v>41835</v>
      </c>
      <c r="F4" s="88">
        <v>43297</v>
      </c>
      <c r="G4" s="88">
        <v>43297</v>
      </c>
      <c r="H4" s="88">
        <v>43297</v>
      </c>
      <c r="I4" s="88">
        <v>43297</v>
      </c>
      <c r="J4" s="88">
        <v>43382</v>
      </c>
      <c r="K4" s="88">
        <v>43382</v>
      </c>
      <c r="L4" s="88">
        <v>43382</v>
      </c>
      <c r="M4" s="88">
        <v>43382</v>
      </c>
      <c r="N4" s="88">
        <v>43402</v>
      </c>
      <c r="O4" s="88">
        <v>43402</v>
      </c>
      <c r="P4" s="88">
        <v>43402</v>
      </c>
      <c r="Q4" s="88">
        <v>43402</v>
      </c>
      <c r="R4" s="88">
        <v>43437</v>
      </c>
      <c r="S4" s="88">
        <v>43437</v>
      </c>
      <c r="T4" s="88">
        <v>43437</v>
      </c>
      <c r="U4" s="88">
        <v>43437</v>
      </c>
      <c r="V4" s="88">
        <v>43480</v>
      </c>
      <c r="W4" s="88">
        <v>43480</v>
      </c>
      <c r="X4" s="88">
        <v>43480</v>
      </c>
      <c r="Y4" s="88">
        <v>43480</v>
      </c>
      <c r="Z4" s="88" t="s">
        <v>54</v>
      </c>
      <c r="AA4" s="88" t="s">
        <v>55</v>
      </c>
      <c r="AB4" s="88" t="s">
        <v>11</v>
      </c>
      <c r="AC4" s="88" t="s">
        <v>10</v>
      </c>
      <c r="AD4" s="88" t="s">
        <v>11</v>
      </c>
      <c r="AE4" s="88" t="s">
        <v>52</v>
      </c>
      <c r="AF4" s="98"/>
      <c r="AG4" s="98"/>
      <c r="AH4" s="98"/>
      <c r="AI4" s="62"/>
      <c r="AJ4" s="63"/>
      <c r="AK4" s="63"/>
      <c r="AL4" s="63"/>
      <c r="AM4" s="63"/>
      <c r="AN4" s="63"/>
      <c r="AO4" s="63"/>
      <c r="AP4" s="63"/>
      <c r="AQ4" s="63"/>
      <c r="AR4" s="63"/>
      <c r="AS4" s="63"/>
      <c r="AT4" s="63"/>
      <c r="AU4" s="63"/>
      <c r="AV4" s="63"/>
      <c r="AW4" s="63"/>
      <c r="AX4" s="63"/>
    </row>
    <row r="5" spans="1:54" x14ac:dyDescent="0.2">
      <c r="A5" s="74"/>
      <c r="B5" s="74"/>
      <c r="C5" s="74"/>
      <c r="D5" s="74"/>
      <c r="E5" s="74"/>
      <c r="F5" s="74"/>
      <c r="G5" s="74"/>
      <c r="H5" s="74"/>
      <c r="I5" s="74"/>
      <c r="J5" s="74"/>
      <c r="K5" s="74"/>
      <c r="L5" s="74"/>
      <c r="M5" s="74"/>
      <c r="N5" s="75"/>
      <c r="O5" s="75"/>
      <c r="P5" s="75"/>
      <c r="Q5" s="75"/>
      <c r="R5" s="76" t="s">
        <v>8</v>
      </c>
      <c r="S5" s="76" t="s">
        <v>8</v>
      </c>
      <c r="T5" s="76" t="s">
        <v>8</v>
      </c>
      <c r="U5" s="76" t="s">
        <v>8</v>
      </c>
      <c r="V5" s="75"/>
      <c r="W5" s="75"/>
      <c r="X5" s="75"/>
      <c r="Y5" s="75"/>
      <c r="Z5" s="74"/>
      <c r="AA5" s="74"/>
      <c r="AB5" s="74"/>
      <c r="AC5" s="74"/>
      <c r="AD5" s="74"/>
      <c r="AE5" s="34"/>
      <c r="AF5" s="8"/>
      <c r="AG5" s="8"/>
      <c r="AH5" s="8"/>
      <c r="AI5" s="56"/>
      <c r="AJ5" s="56"/>
      <c r="AK5" s="56"/>
      <c r="AL5" s="56"/>
      <c r="AM5" s="56"/>
      <c r="AN5" s="56"/>
      <c r="AO5" s="56"/>
      <c r="AP5" s="56"/>
      <c r="AQ5" s="56"/>
      <c r="AR5" s="56"/>
      <c r="AS5" s="56"/>
      <c r="AT5" s="56"/>
      <c r="AU5" s="56"/>
      <c r="AV5" s="56"/>
      <c r="AW5" s="56"/>
      <c r="AX5" s="56"/>
    </row>
    <row r="6" spans="1:54" s="7" customFormat="1" x14ac:dyDescent="0.2">
      <c r="A6" s="105" t="s">
        <v>14</v>
      </c>
      <c r="B6" s="106"/>
      <c r="C6" s="106"/>
      <c r="D6" s="106"/>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89"/>
    </row>
    <row r="7" spans="1:54" s="8" customFormat="1" x14ac:dyDescent="0.2">
      <c r="A7" s="85" t="s">
        <v>12</v>
      </c>
      <c r="B7" s="86">
        <v>283164</v>
      </c>
      <c r="C7" s="86">
        <v>46482</v>
      </c>
      <c r="D7" s="86">
        <v>0</v>
      </c>
      <c r="E7" s="86">
        <v>236232</v>
      </c>
      <c r="F7" s="86">
        <v>291503</v>
      </c>
      <c r="G7" s="86">
        <v>236092</v>
      </c>
      <c r="H7" s="86">
        <v>0</v>
      </c>
      <c r="I7" s="86">
        <v>288151</v>
      </c>
      <c r="J7" s="86">
        <v>139805</v>
      </c>
      <c r="K7" s="86">
        <v>219888</v>
      </c>
      <c r="L7" s="86">
        <v>0</v>
      </c>
      <c r="M7" s="86">
        <v>205651</v>
      </c>
      <c r="N7" s="86">
        <v>40970</v>
      </c>
      <c r="O7" s="86">
        <v>202763</v>
      </c>
      <c r="P7" s="86">
        <v>0</v>
      </c>
      <c r="Q7" s="86">
        <v>42763</v>
      </c>
      <c r="R7" s="86"/>
      <c r="S7" s="86"/>
      <c r="T7" s="86"/>
      <c r="U7" s="86"/>
      <c r="V7" s="86">
        <v>28605</v>
      </c>
      <c r="W7" s="86">
        <v>65086</v>
      </c>
      <c r="X7" s="86">
        <v>0</v>
      </c>
      <c r="Y7" s="86">
        <v>6282</v>
      </c>
      <c r="Z7" s="86">
        <f>SUM(B7+F7+J7+N7+V7)</f>
        <v>784047</v>
      </c>
      <c r="AA7" s="86">
        <v>0</v>
      </c>
      <c r="AB7" s="86">
        <f>SUM(C7)+(G7)+(K7)+(O7)+(S7)+(W7)</f>
        <v>770311</v>
      </c>
      <c r="AC7" s="86">
        <v>0</v>
      </c>
      <c r="AD7" s="86">
        <f>SUM(AB7-AC7)</f>
        <v>770311</v>
      </c>
      <c r="AE7" s="94">
        <v>449200</v>
      </c>
      <c r="AI7" s="56"/>
      <c r="AJ7" s="56"/>
      <c r="AK7" s="56"/>
      <c r="AL7" s="56"/>
      <c r="AM7" s="56"/>
      <c r="AN7" s="56"/>
      <c r="AO7" s="56"/>
      <c r="AP7" s="56"/>
      <c r="AQ7" s="56"/>
      <c r="AR7" s="56"/>
      <c r="AS7" s="56"/>
      <c r="AT7" s="56"/>
      <c r="AU7" s="56"/>
      <c r="AV7" s="56"/>
      <c r="AW7" s="56"/>
      <c r="AX7" s="56"/>
    </row>
    <row r="8" spans="1:54" x14ac:dyDescent="0.2">
      <c r="A8" s="34" t="s">
        <v>28</v>
      </c>
      <c r="B8" s="67" t="s">
        <v>4</v>
      </c>
      <c r="C8" s="67" t="s">
        <v>4</v>
      </c>
      <c r="D8" s="67" t="s">
        <v>4</v>
      </c>
      <c r="E8" s="67" t="s">
        <v>4</v>
      </c>
      <c r="F8" s="30">
        <v>0</v>
      </c>
      <c r="G8" s="30">
        <v>153</v>
      </c>
      <c r="H8" s="30">
        <v>0</v>
      </c>
      <c r="I8" s="30">
        <v>0</v>
      </c>
      <c r="J8" s="67">
        <v>370</v>
      </c>
      <c r="K8" s="67">
        <v>500</v>
      </c>
      <c r="L8" s="67">
        <v>0</v>
      </c>
      <c r="M8" s="67">
        <v>370</v>
      </c>
      <c r="N8" s="81" t="s">
        <v>4</v>
      </c>
      <c r="O8" s="81" t="s">
        <v>4</v>
      </c>
      <c r="P8" s="81" t="s">
        <v>4</v>
      </c>
      <c r="Q8" s="81" t="s">
        <v>4</v>
      </c>
      <c r="R8" s="67"/>
      <c r="S8" s="67"/>
      <c r="T8" s="67"/>
      <c r="U8" s="67"/>
      <c r="V8" s="77" t="s">
        <v>4</v>
      </c>
      <c r="W8" s="77" t="s">
        <v>4</v>
      </c>
      <c r="X8" s="77" t="s">
        <v>4</v>
      </c>
      <c r="Y8" s="77" t="s">
        <v>4</v>
      </c>
      <c r="Z8" s="67">
        <f>SUM(F8)+(J8)</f>
        <v>370</v>
      </c>
      <c r="AA8" s="67">
        <f>T8</f>
        <v>0</v>
      </c>
      <c r="AB8" s="67">
        <f>SUM(G8+K8)</f>
        <v>653</v>
      </c>
      <c r="AC8" s="67">
        <v>0</v>
      </c>
      <c r="AD8" s="67">
        <f t="shared" ref="AD8:AD22" si="0">SUM(AB8-AC8)</f>
        <v>653</v>
      </c>
      <c r="AE8" s="91"/>
      <c r="AF8" s="8"/>
      <c r="AG8" s="8"/>
      <c r="AH8" s="8"/>
      <c r="AI8" s="56"/>
      <c r="AJ8" s="56"/>
      <c r="AK8" s="56"/>
      <c r="AL8" s="56"/>
      <c r="AM8" s="56"/>
      <c r="AN8" s="56"/>
      <c r="AO8" s="56"/>
      <c r="AP8" s="56"/>
      <c r="AQ8" s="56"/>
      <c r="AR8" s="56"/>
      <c r="AS8" s="56"/>
      <c r="AT8" s="56"/>
      <c r="AU8" s="56"/>
      <c r="AV8" s="56"/>
      <c r="AW8" s="56"/>
      <c r="AX8" s="56"/>
    </row>
    <row r="9" spans="1:54" x14ac:dyDescent="0.2">
      <c r="A9" s="36" t="s">
        <v>29</v>
      </c>
      <c r="B9" s="68" t="s">
        <v>4</v>
      </c>
      <c r="C9" s="68" t="s">
        <v>4</v>
      </c>
      <c r="D9" s="68" t="s">
        <v>4</v>
      </c>
      <c r="E9" s="68" t="s">
        <v>4</v>
      </c>
      <c r="F9" s="30">
        <v>92295</v>
      </c>
      <c r="G9" s="30">
        <v>44209</v>
      </c>
      <c r="H9" s="30">
        <v>28000</v>
      </c>
      <c r="I9" s="30">
        <v>76085</v>
      </c>
      <c r="J9" s="67">
        <v>25516</v>
      </c>
      <c r="K9" s="67">
        <v>62819</v>
      </c>
      <c r="L9" s="67">
        <v>28000</v>
      </c>
      <c r="M9" s="67">
        <v>38782</v>
      </c>
      <c r="N9" s="30">
        <v>17588</v>
      </c>
      <c r="O9" s="30">
        <v>37974</v>
      </c>
      <c r="P9" s="32">
        <v>28000</v>
      </c>
      <c r="Q9" s="32">
        <v>18396</v>
      </c>
      <c r="R9" s="67"/>
      <c r="S9" s="67"/>
      <c r="T9" s="67"/>
      <c r="U9" s="67"/>
      <c r="V9" s="77">
        <v>5950</v>
      </c>
      <c r="W9" s="77">
        <v>43002</v>
      </c>
      <c r="X9" s="77">
        <v>48000</v>
      </c>
      <c r="Y9" s="77">
        <v>5037</v>
      </c>
      <c r="Z9" s="67">
        <f>SUM(F9+J9+N9+V9)</f>
        <v>141349</v>
      </c>
      <c r="AA9" s="67">
        <v>48000</v>
      </c>
      <c r="AB9" s="67">
        <f>SUM(G9+K9+O9+W9)</f>
        <v>188004</v>
      </c>
      <c r="AC9" s="67">
        <v>0</v>
      </c>
      <c r="AD9" s="67">
        <f t="shared" si="0"/>
        <v>188004</v>
      </c>
      <c r="AE9" s="91">
        <v>48000</v>
      </c>
      <c r="AF9" s="8"/>
      <c r="AG9" s="8"/>
      <c r="AH9" s="8"/>
      <c r="AI9" s="56"/>
      <c r="AJ9" s="56"/>
      <c r="AK9" s="56"/>
      <c r="AL9" s="56"/>
      <c r="AM9" s="56"/>
      <c r="AN9" s="56"/>
      <c r="AO9" s="56"/>
      <c r="AP9" s="56"/>
      <c r="AQ9" s="56"/>
      <c r="AR9" s="56"/>
      <c r="AS9" s="56"/>
      <c r="AT9" s="56"/>
      <c r="AU9" s="56"/>
      <c r="AV9" s="56"/>
      <c r="AW9" s="56"/>
      <c r="AX9" s="56"/>
    </row>
    <row r="10" spans="1:54" x14ac:dyDescent="0.2">
      <c r="A10" s="36" t="s">
        <v>46</v>
      </c>
      <c r="B10" s="68" t="s">
        <v>4</v>
      </c>
      <c r="C10" s="68" t="s">
        <v>4</v>
      </c>
      <c r="D10" s="68" t="s">
        <v>4</v>
      </c>
      <c r="E10" s="68" t="s">
        <v>4</v>
      </c>
      <c r="F10" s="30" t="s">
        <v>4</v>
      </c>
      <c r="G10" s="30" t="s">
        <v>4</v>
      </c>
      <c r="H10" s="30" t="s">
        <v>4</v>
      </c>
      <c r="I10" s="30" t="s">
        <v>4</v>
      </c>
      <c r="J10" s="67">
        <v>0</v>
      </c>
      <c r="K10" s="67">
        <v>0</v>
      </c>
      <c r="L10" s="67">
        <v>0</v>
      </c>
      <c r="M10" s="67">
        <v>0</v>
      </c>
      <c r="N10" s="30">
        <v>0</v>
      </c>
      <c r="O10" s="30">
        <v>32</v>
      </c>
      <c r="P10" s="32">
        <v>0</v>
      </c>
      <c r="Q10" s="32">
        <v>0</v>
      </c>
      <c r="R10" s="67"/>
      <c r="S10" s="67"/>
      <c r="T10" s="67"/>
      <c r="U10" s="67"/>
      <c r="V10" s="77">
        <v>0</v>
      </c>
      <c r="W10" s="77">
        <v>0</v>
      </c>
      <c r="X10" s="77">
        <v>0</v>
      </c>
      <c r="Y10" s="77">
        <v>0</v>
      </c>
      <c r="Z10" s="67">
        <f>SUM(J10+N10)</f>
        <v>0</v>
      </c>
      <c r="AA10" s="67">
        <v>0</v>
      </c>
      <c r="AB10" s="67">
        <f>SUM(O10)</f>
        <v>32</v>
      </c>
      <c r="AC10" s="67">
        <v>0</v>
      </c>
      <c r="AD10" s="67">
        <f>(AB10)</f>
        <v>32</v>
      </c>
      <c r="AE10" s="91"/>
      <c r="AF10" s="8"/>
      <c r="AG10" s="8"/>
      <c r="AH10" s="8"/>
      <c r="AI10" s="56"/>
      <c r="AJ10" s="56"/>
      <c r="AK10" s="56"/>
      <c r="AL10" s="56"/>
      <c r="AM10" s="56"/>
      <c r="AN10" s="56"/>
      <c r="AO10" s="56"/>
      <c r="AP10" s="56"/>
      <c r="AQ10" s="56"/>
      <c r="AR10" s="56"/>
      <c r="AS10" s="56"/>
      <c r="AT10" s="56"/>
      <c r="AU10" s="56"/>
      <c r="AV10" s="56"/>
      <c r="AW10" s="56"/>
      <c r="AX10" s="56"/>
    </row>
    <row r="11" spans="1:54" x14ac:dyDescent="0.2">
      <c r="A11" s="36" t="s">
        <v>47</v>
      </c>
      <c r="B11" s="68" t="s">
        <v>4</v>
      </c>
      <c r="C11" s="68" t="s">
        <v>4</v>
      </c>
      <c r="D11" s="68" t="s">
        <v>4</v>
      </c>
      <c r="E11" s="68" t="s">
        <v>4</v>
      </c>
      <c r="F11" s="30" t="s">
        <v>4</v>
      </c>
      <c r="G11" s="30" t="s">
        <v>4</v>
      </c>
      <c r="H11" s="30" t="s">
        <v>4</v>
      </c>
      <c r="I11" s="30" t="s">
        <v>4</v>
      </c>
      <c r="J11" s="67" t="s">
        <v>4</v>
      </c>
      <c r="K11" s="67" t="s">
        <v>4</v>
      </c>
      <c r="L11" s="67" t="s">
        <v>4</v>
      </c>
      <c r="M11" s="67" t="s">
        <v>4</v>
      </c>
      <c r="N11" s="30" t="s">
        <v>4</v>
      </c>
      <c r="O11" s="30" t="s">
        <v>4</v>
      </c>
      <c r="P11" s="32" t="s">
        <v>4</v>
      </c>
      <c r="Q11" s="32" t="s">
        <v>4</v>
      </c>
      <c r="R11" s="67"/>
      <c r="S11" s="67"/>
      <c r="T11" s="67"/>
      <c r="U11" s="67"/>
      <c r="V11" s="77" t="s">
        <v>4</v>
      </c>
      <c r="W11" s="77" t="s">
        <v>4</v>
      </c>
      <c r="X11" s="77" t="s">
        <v>4</v>
      </c>
      <c r="Y11" s="77" t="s">
        <v>4</v>
      </c>
      <c r="Z11" s="67">
        <v>0</v>
      </c>
      <c r="AA11" s="67">
        <v>0</v>
      </c>
      <c r="AB11" s="67">
        <v>0</v>
      </c>
      <c r="AC11" s="67">
        <v>0</v>
      </c>
      <c r="AD11" s="67">
        <v>0</v>
      </c>
      <c r="AE11" s="91"/>
      <c r="AF11" s="8"/>
      <c r="AG11" s="8"/>
      <c r="AH11" s="8"/>
      <c r="AI11" s="56"/>
      <c r="AJ11" s="56"/>
      <c r="AK11" s="56"/>
      <c r="AL11" s="56"/>
      <c r="AM11" s="56"/>
      <c r="AN11" s="56"/>
      <c r="AO11" s="56"/>
      <c r="AP11" s="56"/>
      <c r="AQ11" s="56"/>
      <c r="AR11" s="56"/>
      <c r="AS11" s="56"/>
      <c r="AT11" s="56"/>
      <c r="AU11" s="56"/>
      <c r="AV11" s="56"/>
      <c r="AW11" s="56"/>
      <c r="AX11" s="56"/>
    </row>
    <row r="12" spans="1:54" x14ac:dyDescent="0.2">
      <c r="A12" s="36" t="s">
        <v>48</v>
      </c>
      <c r="B12" s="68" t="s">
        <v>4</v>
      </c>
      <c r="C12" s="68" t="s">
        <v>4</v>
      </c>
      <c r="D12" s="68" t="s">
        <v>4</v>
      </c>
      <c r="E12" s="68" t="s">
        <v>4</v>
      </c>
      <c r="F12" s="30" t="s">
        <v>4</v>
      </c>
      <c r="G12" s="30" t="s">
        <v>4</v>
      </c>
      <c r="H12" s="30" t="s">
        <v>4</v>
      </c>
      <c r="I12" s="30" t="s">
        <v>4</v>
      </c>
      <c r="J12" s="67">
        <v>5093</v>
      </c>
      <c r="K12" s="67">
        <v>1232</v>
      </c>
      <c r="L12" s="67">
        <v>0</v>
      </c>
      <c r="M12" s="67">
        <v>3861</v>
      </c>
      <c r="N12" s="30">
        <v>3784</v>
      </c>
      <c r="O12" s="30">
        <v>4678</v>
      </c>
      <c r="P12" s="32">
        <v>0</v>
      </c>
      <c r="Q12" s="32">
        <v>2967</v>
      </c>
      <c r="R12" s="67"/>
      <c r="S12" s="67"/>
      <c r="T12" s="67"/>
      <c r="U12" s="67"/>
      <c r="V12" s="77">
        <v>700</v>
      </c>
      <c r="W12" s="77">
        <v>3663</v>
      </c>
      <c r="X12" s="77">
        <v>0</v>
      </c>
      <c r="Y12" s="77">
        <v>0</v>
      </c>
      <c r="Z12" s="67">
        <f>SUM(J12+N12+V12)</f>
        <v>9577</v>
      </c>
      <c r="AA12" s="67">
        <v>0</v>
      </c>
      <c r="AB12" s="67">
        <f>SUM(K12+O12+W12)</f>
        <v>9573</v>
      </c>
      <c r="AC12" s="67">
        <v>0</v>
      </c>
      <c r="AD12" s="67">
        <v>9573</v>
      </c>
      <c r="AE12" s="91"/>
      <c r="AF12" s="8"/>
      <c r="AG12" s="8"/>
      <c r="AH12" s="8"/>
      <c r="AI12" s="56"/>
      <c r="AJ12" s="56"/>
      <c r="AK12" s="56"/>
      <c r="AL12" s="56"/>
      <c r="AM12" s="56"/>
      <c r="AN12" s="56"/>
      <c r="AO12" s="56"/>
      <c r="AP12" s="56"/>
      <c r="AQ12" s="56"/>
      <c r="AR12" s="56"/>
      <c r="AS12" s="56"/>
      <c r="AT12" s="56"/>
      <c r="AU12" s="56"/>
      <c r="AV12" s="56"/>
      <c r="AW12" s="56"/>
      <c r="AX12" s="56"/>
    </row>
    <row r="13" spans="1:54" x14ac:dyDescent="0.2">
      <c r="A13" s="36" t="s">
        <v>30</v>
      </c>
      <c r="B13" s="68" t="s">
        <v>4</v>
      </c>
      <c r="C13" s="68" t="s">
        <v>4</v>
      </c>
      <c r="D13" s="68" t="s">
        <v>4</v>
      </c>
      <c r="E13" s="68" t="s">
        <v>4</v>
      </c>
      <c r="F13" s="30">
        <v>135</v>
      </c>
      <c r="G13" s="30">
        <v>1215</v>
      </c>
      <c r="H13" s="30">
        <v>0</v>
      </c>
      <c r="I13" s="30">
        <v>135</v>
      </c>
      <c r="J13" s="67">
        <v>1260</v>
      </c>
      <c r="K13" s="67">
        <v>1559</v>
      </c>
      <c r="L13" s="67">
        <v>0</v>
      </c>
      <c r="M13" s="67">
        <v>175</v>
      </c>
      <c r="N13" s="30">
        <v>245</v>
      </c>
      <c r="O13" s="30">
        <v>449</v>
      </c>
      <c r="P13" s="32">
        <v>0</v>
      </c>
      <c r="Q13" s="32">
        <v>132</v>
      </c>
      <c r="R13" s="67"/>
      <c r="S13" s="67"/>
      <c r="T13" s="67"/>
      <c r="U13" s="67"/>
      <c r="V13" s="77" t="s">
        <v>4</v>
      </c>
      <c r="W13" s="77" t="s">
        <v>4</v>
      </c>
      <c r="X13" s="77" t="s">
        <v>4</v>
      </c>
      <c r="Y13" s="77" t="s">
        <v>4</v>
      </c>
      <c r="Z13" s="67">
        <f>SUM(F13+J13+N13)</f>
        <v>1640</v>
      </c>
      <c r="AA13" s="67">
        <v>0</v>
      </c>
      <c r="AB13" s="67">
        <f>SUM(G13+K13+O13)</f>
        <v>3223</v>
      </c>
      <c r="AC13" s="67">
        <v>0</v>
      </c>
      <c r="AD13" s="67">
        <f t="shared" si="0"/>
        <v>3223</v>
      </c>
      <c r="AE13" s="91"/>
      <c r="AF13" s="8"/>
      <c r="AG13" s="8"/>
      <c r="AH13" s="8"/>
      <c r="AI13" s="56"/>
      <c r="AJ13" s="56"/>
      <c r="AK13" s="56"/>
      <c r="AL13" s="56"/>
      <c r="AM13" s="56"/>
      <c r="AN13" s="56"/>
      <c r="AO13" s="56"/>
      <c r="AP13" s="56"/>
      <c r="AQ13" s="56"/>
      <c r="AR13" s="56"/>
      <c r="AS13" s="56"/>
      <c r="AT13" s="56"/>
      <c r="AU13" s="56"/>
      <c r="AV13" s="56"/>
      <c r="AW13" s="56"/>
      <c r="AX13" s="56"/>
    </row>
    <row r="14" spans="1:54" s="14" customFormat="1" x14ac:dyDescent="0.2">
      <c r="A14" s="37" t="s">
        <v>59</v>
      </c>
      <c r="B14" s="69">
        <f t="shared" ref="B14:E14" si="1">SUM(B7:B13)</f>
        <v>283164</v>
      </c>
      <c r="C14" s="69">
        <f t="shared" si="1"/>
        <v>46482</v>
      </c>
      <c r="D14" s="69">
        <f t="shared" si="1"/>
        <v>0</v>
      </c>
      <c r="E14" s="69">
        <f t="shared" si="1"/>
        <v>236232</v>
      </c>
      <c r="F14" s="31">
        <f t="shared" ref="F14:Q14" si="2">SUM(F7:F13)</f>
        <v>383933</v>
      </c>
      <c r="G14" s="31">
        <f t="shared" si="2"/>
        <v>281669</v>
      </c>
      <c r="H14" s="31">
        <f t="shared" si="2"/>
        <v>28000</v>
      </c>
      <c r="I14" s="31">
        <f t="shared" si="2"/>
        <v>364371</v>
      </c>
      <c r="J14" s="69">
        <f t="shared" si="2"/>
        <v>172044</v>
      </c>
      <c r="K14" s="69">
        <f t="shared" si="2"/>
        <v>285998</v>
      </c>
      <c r="L14" s="69">
        <f t="shared" si="2"/>
        <v>28000</v>
      </c>
      <c r="M14" s="69">
        <f t="shared" si="2"/>
        <v>248839</v>
      </c>
      <c r="N14" s="31">
        <f t="shared" si="2"/>
        <v>62587</v>
      </c>
      <c r="O14" s="31">
        <f t="shared" si="2"/>
        <v>245896</v>
      </c>
      <c r="P14" s="31">
        <f t="shared" si="2"/>
        <v>28000</v>
      </c>
      <c r="Q14" s="31">
        <f t="shared" si="2"/>
        <v>64258</v>
      </c>
      <c r="R14" s="69"/>
      <c r="S14" s="69"/>
      <c r="T14" s="69"/>
      <c r="U14" s="69"/>
      <c r="V14" s="78">
        <f t="shared" ref="V14:AB14" si="3">SUM(V7:V13)</f>
        <v>35255</v>
      </c>
      <c r="W14" s="78">
        <f t="shared" si="3"/>
        <v>111751</v>
      </c>
      <c r="X14" s="78">
        <f t="shared" si="3"/>
        <v>48000</v>
      </c>
      <c r="Y14" s="78">
        <f t="shared" si="3"/>
        <v>11319</v>
      </c>
      <c r="Z14" s="69">
        <f t="shared" si="3"/>
        <v>936983</v>
      </c>
      <c r="AA14" s="69">
        <f t="shared" si="3"/>
        <v>48000</v>
      </c>
      <c r="AB14" s="69">
        <f t="shared" si="3"/>
        <v>971796</v>
      </c>
      <c r="AC14" s="69">
        <v>0</v>
      </c>
      <c r="AD14" s="69">
        <f>SUM(AD7:AD13)</f>
        <v>971796</v>
      </c>
      <c r="AE14" s="92">
        <f>SUM(AE7:AE13)</f>
        <v>497200</v>
      </c>
      <c r="AF14" s="28"/>
      <c r="AG14" s="28"/>
      <c r="AH14" s="28"/>
      <c r="AI14" s="65"/>
      <c r="AJ14" s="65"/>
      <c r="AK14" s="65"/>
      <c r="AL14" s="65"/>
      <c r="AM14" s="65"/>
      <c r="AN14" s="65"/>
      <c r="AO14" s="65"/>
      <c r="AP14" s="65"/>
      <c r="AQ14" s="65"/>
      <c r="AR14" s="65"/>
      <c r="AS14" s="65"/>
      <c r="AT14" s="65"/>
      <c r="AU14" s="65"/>
      <c r="AV14" s="65"/>
      <c r="AW14" s="65"/>
      <c r="AX14" s="65"/>
    </row>
    <row r="15" spans="1:54" x14ac:dyDescent="0.2">
      <c r="A15" s="34"/>
      <c r="B15" s="67"/>
      <c r="C15" s="67"/>
      <c r="D15" s="67"/>
      <c r="E15" s="67"/>
      <c r="F15" s="30"/>
      <c r="G15" s="30"/>
      <c r="H15" s="30"/>
      <c r="I15" s="30"/>
      <c r="J15" s="67"/>
      <c r="K15" s="67"/>
      <c r="L15" s="67"/>
      <c r="M15" s="67"/>
      <c r="N15" s="30"/>
      <c r="O15" s="30"/>
      <c r="P15" s="30"/>
      <c r="Q15" s="30"/>
      <c r="R15" s="67"/>
      <c r="S15" s="67"/>
      <c r="T15" s="67"/>
      <c r="U15" s="67"/>
      <c r="V15" s="77"/>
      <c r="W15" s="77"/>
      <c r="X15" s="77"/>
      <c r="Y15" s="77"/>
      <c r="Z15" s="67"/>
      <c r="AA15" s="67"/>
      <c r="AB15" s="67"/>
      <c r="AC15" s="67"/>
      <c r="AD15" s="67"/>
      <c r="AE15" s="91"/>
      <c r="AF15" s="8"/>
      <c r="AG15" s="8"/>
      <c r="AH15" s="8"/>
      <c r="AI15" s="56"/>
      <c r="AJ15" s="56"/>
      <c r="AK15" s="56"/>
      <c r="AL15" s="56"/>
      <c r="AM15" s="56"/>
      <c r="AN15" s="56"/>
      <c r="AO15" s="56"/>
      <c r="AP15" s="56"/>
      <c r="AQ15" s="56"/>
      <c r="AR15" s="56"/>
      <c r="AS15" s="56"/>
      <c r="AT15" s="56"/>
      <c r="AU15" s="56"/>
      <c r="AV15" s="56"/>
      <c r="AW15" s="56"/>
      <c r="AX15" s="56"/>
    </row>
    <row r="16" spans="1:54" s="7" customFormat="1" x14ac:dyDescent="0.2">
      <c r="A16" s="105" t="s">
        <v>15</v>
      </c>
      <c r="B16" s="108"/>
      <c r="C16" s="108"/>
      <c r="D16" s="108"/>
      <c r="E16" s="108"/>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90"/>
      <c r="AI16" s="64"/>
      <c r="AJ16" s="64"/>
      <c r="AK16" s="64"/>
      <c r="AL16" s="64"/>
      <c r="AM16" s="64"/>
      <c r="AN16" s="64"/>
      <c r="AO16" s="64"/>
      <c r="AP16" s="64"/>
      <c r="AQ16" s="64"/>
      <c r="AR16" s="64"/>
      <c r="AS16" s="64"/>
      <c r="AT16" s="64"/>
      <c r="AU16" s="64"/>
      <c r="AV16" s="64"/>
      <c r="AW16" s="64"/>
      <c r="AX16" s="64"/>
    </row>
    <row r="17" spans="1:50" s="7" customFormat="1" x14ac:dyDescent="0.2">
      <c r="A17" s="36" t="s">
        <v>31</v>
      </c>
      <c r="B17" s="68" t="s">
        <v>4</v>
      </c>
      <c r="C17" s="68" t="s">
        <v>4</v>
      </c>
      <c r="D17" s="68" t="s">
        <v>4</v>
      </c>
      <c r="E17" s="68" t="s">
        <v>4</v>
      </c>
      <c r="F17" s="32" t="s">
        <v>4</v>
      </c>
      <c r="G17" s="32" t="s">
        <v>4</v>
      </c>
      <c r="H17" s="32" t="s">
        <v>4</v>
      </c>
      <c r="I17" s="32" t="s">
        <v>4</v>
      </c>
      <c r="J17" s="68">
        <v>220</v>
      </c>
      <c r="K17" s="68">
        <v>728</v>
      </c>
      <c r="L17" s="68">
        <v>1150</v>
      </c>
      <c r="M17" s="68">
        <v>761</v>
      </c>
      <c r="N17" s="32">
        <v>550</v>
      </c>
      <c r="O17" s="32">
        <v>0</v>
      </c>
      <c r="P17" s="32">
        <v>0</v>
      </c>
      <c r="Q17" s="32">
        <v>550</v>
      </c>
      <c r="R17" s="68"/>
      <c r="S17" s="68"/>
      <c r="T17" s="68"/>
      <c r="U17" s="68"/>
      <c r="V17" s="79">
        <v>0</v>
      </c>
      <c r="W17" s="79">
        <v>3101</v>
      </c>
      <c r="X17" s="79">
        <v>0</v>
      </c>
      <c r="Y17" s="79">
        <v>0</v>
      </c>
      <c r="Z17" s="67">
        <f>SUM(J17+N17+V17)</f>
        <v>770</v>
      </c>
      <c r="AA17" s="67">
        <v>0</v>
      </c>
      <c r="AB17" s="67">
        <f>SUM(K17+O17+W17)</f>
        <v>3829</v>
      </c>
      <c r="AC17" s="67">
        <v>0</v>
      </c>
      <c r="AD17" s="68">
        <f t="shared" si="0"/>
        <v>3829</v>
      </c>
      <c r="AE17" s="91"/>
      <c r="AI17" s="64"/>
      <c r="AJ17" s="64"/>
      <c r="AK17" s="64"/>
      <c r="AL17" s="64"/>
      <c r="AM17" s="64"/>
      <c r="AN17" s="64"/>
      <c r="AO17" s="64"/>
      <c r="AP17" s="64"/>
      <c r="AQ17" s="64"/>
      <c r="AR17" s="64"/>
      <c r="AS17" s="64"/>
      <c r="AT17" s="64"/>
      <c r="AU17" s="64"/>
      <c r="AV17" s="64"/>
      <c r="AW17" s="64"/>
      <c r="AX17" s="64"/>
    </row>
    <row r="18" spans="1:50" s="7" customFormat="1" x14ac:dyDescent="0.2">
      <c r="A18" s="36" t="s">
        <v>32</v>
      </c>
      <c r="B18" s="68">
        <v>89</v>
      </c>
      <c r="C18" s="68">
        <v>92</v>
      </c>
      <c r="D18" s="68">
        <v>0</v>
      </c>
      <c r="E18" s="68">
        <v>0</v>
      </c>
      <c r="F18" s="32">
        <v>5193</v>
      </c>
      <c r="G18" s="32">
        <v>2842</v>
      </c>
      <c r="H18" s="32">
        <v>0</v>
      </c>
      <c r="I18" s="32">
        <v>1518</v>
      </c>
      <c r="J18" s="68">
        <v>7990</v>
      </c>
      <c r="K18" s="68">
        <v>9260</v>
      </c>
      <c r="L18" s="68">
        <v>0</v>
      </c>
      <c r="M18" s="68">
        <v>513</v>
      </c>
      <c r="N18" s="32">
        <v>3330</v>
      </c>
      <c r="O18" s="32">
        <v>3291</v>
      </c>
      <c r="P18" s="32">
        <v>0</v>
      </c>
      <c r="Q18" s="32">
        <v>749</v>
      </c>
      <c r="R18" s="68"/>
      <c r="S18" s="68"/>
      <c r="T18" s="68"/>
      <c r="U18" s="68"/>
      <c r="V18" s="79" t="s">
        <v>4</v>
      </c>
      <c r="W18" s="79" t="s">
        <v>4</v>
      </c>
      <c r="X18" s="79" t="s">
        <v>4</v>
      </c>
      <c r="Y18" s="79" t="s">
        <v>4</v>
      </c>
      <c r="Z18" s="67">
        <f>SUM(B18+F18+J18+N18)</f>
        <v>16602</v>
      </c>
      <c r="AA18" s="67">
        <f>L18</f>
        <v>0</v>
      </c>
      <c r="AB18" s="67">
        <f>SUM(C18+G18+K18+O18)</f>
        <v>15485</v>
      </c>
      <c r="AC18" s="67">
        <v>0</v>
      </c>
      <c r="AD18" s="68">
        <f t="shared" si="0"/>
        <v>15485</v>
      </c>
      <c r="AE18" s="91"/>
      <c r="AI18" s="64"/>
      <c r="AJ18" s="64"/>
      <c r="AK18" s="64"/>
      <c r="AL18" s="64"/>
      <c r="AM18" s="64"/>
      <c r="AN18" s="64"/>
      <c r="AO18" s="64"/>
      <c r="AP18" s="64"/>
      <c r="AQ18" s="64"/>
      <c r="AR18" s="64"/>
      <c r="AS18" s="64"/>
      <c r="AT18" s="64"/>
      <c r="AU18" s="64"/>
      <c r="AV18" s="64"/>
      <c r="AW18" s="64"/>
      <c r="AX18" s="64"/>
    </row>
    <row r="19" spans="1:50" s="7" customFormat="1" x14ac:dyDescent="0.2">
      <c r="A19" s="36" t="s">
        <v>33</v>
      </c>
      <c r="B19" s="68" t="s">
        <v>4</v>
      </c>
      <c r="C19" s="68" t="s">
        <v>4</v>
      </c>
      <c r="D19" s="68" t="s">
        <v>4</v>
      </c>
      <c r="E19" s="68" t="s">
        <v>4</v>
      </c>
      <c r="F19" s="32">
        <v>25415</v>
      </c>
      <c r="G19" s="32">
        <v>1172</v>
      </c>
      <c r="H19" s="32">
        <v>0</v>
      </c>
      <c r="I19" s="32">
        <v>11274</v>
      </c>
      <c r="J19" s="68">
        <v>25241</v>
      </c>
      <c r="K19" s="68">
        <v>29661</v>
      </c>
      <c r="L19" s="68">
        <v>0</v>
      </c>
      <c r="M19" s="68">
        <v>29857</v>
      </c>
      <c r="N19" s="32">
        <v>29591</v>
      </c>
      <c r="O19" s="32">
        <v>38892</v>
      </c>
      <c r="P19" s="32">
        <v>0</v>
      </c>
      <c r="Q19" s="32">
        <v>15813</v>
      </c>
      <c r="R19" s="68"/>
      <c r="S19" s="68" t="s">
        <v>73</v>
      </c>
      <c r="T19" s="68"/>
      <c r="U19" s="68"/>
      <c r="V19" s="79">
        <v>8028</v>
      </c>
      <c r="W19" s="79">
        <v>37361</v>
      </c>
      <c r="X19" s="79">
        <v>0</v>
      </c>
      <c r="Y19" s="79">
        <v>289</v>
      </c>
      <c r="Z19" s="67">
        <f>SUM(F19+J19+N19+V19)</f>
        <v>88275</v>
      </c>
      <c r="AA19" s="67">
        <v>0</v>
      </c>
      <c r="AB19" s="67">
        <f>SUM(G19+K19+O19+W19)</f>
        <v>107086</v>
      </c>
      <c r="AC19" s="67">
        <v>0</v>
      </c>
      <c r="AD19" s="68">
        <f t="shared" si="0"/>
        <v>107086</v>
      </c>
      <c r="AE19" s="91"/>
      <c r="AI19" s="64"/>
      <c r="AJ19" s="64"/>
      <c r="AK19" s="64"/>
      <c r="AL19" s="64"/>
      <c r="AM19" s="64"/>
      <c r="AN19" s="64"/>
      <c r="AO19" s="64"/>
      <c r="AP19" s="64"/>
      <c r="AQ19" s="64"/>
      <c r="AR19" s="64"/>
      <c r="AS19" s="64"/>
      <c r="AT19" s="64"/>
      <c r="AU19" s="64"/>
      <c r="AV19" s="64"/>
      <c r="AW19" s="64"/>
      <c r="AX19" s="64"/>
    </row>
    <row r="20" spans="1:50" s="8" customFormat="1" x14ac:dyDescent="0.2">
      <c r="A20" s="85" t="s">
        <v>34</v>
      </c>
      <c r="B20" s="86">
        <v>250</v>
      </c>
      <c r="C20" s="86">
        <v>100</v>
      </c>
      <c r="D20" s="86">
        <v>0</v>
      </c>
      <c r="E20" s="86">
        <v>0</v>
      </c>
      <c r="F20" s="86">
        <v>11240</v>
      </c>
      <c r="G20" s="86">
        <v>3207</v>
      </c>
      <c r="H20" s="86">
        <v>5000</v>
      </c>
      <c r="I20" s="86">
        <v>9860</v>
      </c>
      <c r="J20" s="86">
        <v>7489</v>
      </c>
      <c r="K20" s="86">
        <v>14878</v>
      </c>
      <c r="L20" s="86">
        <v>0</v>
      </c>
      <c r="M20" s="86">
        <v>3574</v>
      </c>
      <c r="N20" s="86">
        <v>11671</v>
      </c>
      <c r="O20" s="86">
        <v>3448</v>
      </c>
      <c r="P20" s="86">
        <v>0</v>
      </c>
      <c r="Q20" s="86">
        <v>11798</v>
      </c>
      <c r="R20" s="86">
        <v>41171</v>
      </c>
      <c r="S20" s="86">
        <v>14918</v>
      </c>
      <c r="T20" s="86">
        <v>0</v>
      </c>
      <c r="U20" s="86">
        <v>37537</v>
      </c>
      <c r="V20" s="86">
        <v>15936</v>
      </c>
      <c r="W20" s="86">
        <v>54728</v>
      </c>
      <c r="X20" s="86">
        <v>0</v>
      </c>
      <c r="Y20" s="86">
        <v>248</v>
      </c>
      <c r="Z20" s="86">
        <f>SUM(B20+F20+J20+N20+R20+V20)</f>
        <v>87757</v>
      </c>
      <c r="AA20" s="86">
        <f t="shared" ref="AA20:AA27" si="4">T20</f>
        <v>0</v>
      </c>
      <c r="AB20" s="86">
        <f>SUM(C20+G20+K20+O20+S20+W20)</f>
        <v>91279</v>
      </c>
      <c r="AC20" s="86">
        <v>0</v>
      </c>
      <c r="AD20" s="87">
        <f t="shared" si="0"/>
        <v>91279</v>
      </c>
      <c r="AE20" s="94">
        <v>0</v>
      </c>
      <c r="AI20" s="56"/>
      <c r="AJ20" s="56"/>
      <c r="AK20" s="56"/>
      <c r="AL20" s="56"/>
      <c r="AM20" s="56"/>
      <c r="AN20" s="56"/>
      <c r="AO20" s="56"/>
      <c r="AP20" s="56"/>
      <c r="AQ20" s="56"/>
      <c r="AR20" s="56"/>
      <c r="AS20" s="56"/>
      <c r="AT20" s="56"/>
      <c r="AU20" s="56"/>
      <c r="AV20" s="56"/>
      <c r="AW20" s="56"/>
      <c r="AX20" s="56"/>
    </row>
    <row r="21" spans="1:50" x14ac:dyDescent="0.2">
      <c r="A21" s="34" t="s">
        <v>35</v>
      </c>
      <c r="B21" s="67" t="s">
        <v>4</v>
      </c>
      <c r="C21" s="67" t="s">
        <v>4</v>
      </c>
      <c r="D21" s="67" t="s">
        <v>4</v>
      </c>
      <c r="E21" s="67" t="s">
        <v>4</v>
      </c>
      <c r="F21" s="30">
        <v>7035</v>
      </c>
      <c r="G21" s="30">
        <v>2309</v>
      </c>
      <c r="H21" s="30">
        <v>0</v>
      </c>
      <c r="I21" s="30">
        <v>4657</v>
      </c>
      <c r="J21" s="67">
        <v>5844</v>
      </c>
      <c r="K21" s="67">
        <v>4704</v>
      </c>
      <c r="L21" s="67">
        <v>0</v>
      </c>
      <c r="M21" s="67">
        <v>4611</v>
      </c>
      <c r="N21" s="30">
        <v>3808</v>
      </c>
      <c r="O21" s="30">
        <v>5198</v>
      </c>
      <c r="P21" s="30">
        <v>0</v>
      </c>
      <c r="Q21" s="30">
        <v>4404</v>
      </c>
      <c r="R21" s="67">
        <v>21396</v>
      </c>
      <c r="S21" s="67">
        <v>13867</v>
      </c>
      <c r="T21" s="67">
        <v>0</v>
      </c>
      <c r="U21" s="67">
        <v>12939</v>
      </c>
      <c r="V21" s="77">
        <v>1935</v>
      </c>
      <c r="W21" s="77">
        <v>12086</v>
      </c>
      <c r="X21" s="77">
        <v>0</v>
      </c>
      <c r="Y21" s="77">
        <v>2322</v>
      </c>
      <c r="Z21" s="67">
        <f>SUM(F21+J21+N21+R21+V21)</f>
        <v>40018</v>
      </c>
      <c r="AA21" s="67">
        <v>0</v>
      </c>
      <c r="AB21" s="67">
        <f>SUM(G21)+(K21+O21+S21+W21)</f>
        <v>38164</v>
      </c>
      <c r="AC21" s="67">
        <v>0</v>
      </c>
      <c r="AD21" s="68">
        <f t="shared" si="0"/>
        <v>38164</v>
      </c>
      <c r="AE21" s="91"/>
      <c r="AF21" s="8"/>
      <c r="AG21" s="8"/>
      <c r="AH21" s="8"/>
      <c r="AI21" s="56"/>
      <c r="AJ21" s="56"/>
      <c r="AK21" s="56"/>
      <c r="AL21" s="56"/>
      <c r="AM21" s="56"/>
      <c r="AN21" s="56"/>
      <c r="AO21" s="56"/>
      <c r="AP21" s="56"/>
      <c r="AQ21" s="56"/>
      <c r="AR21" s="56"/>
      <c r="AS21" s="56"/>
      <c r="AT21" s="56"/>
      <c r="AU21" s="56"/>
      <c r="AV21" s="56"/>
      <c r="AW21" s="56"/>
      <c r="AX21" s="56"/>
    </row>
    <row r="22" spans="1:50" s="8" customFormat="1" x14ac:dyDescent="0.2">
      <c r="A22" s="34" t="s">
        <v>36</v>
      </c>
      <c r="B22" s="67" t="s">
        <v>4</v>
      </c>
      <c r="C22" s="67" t="s">
        <v>4</v>
      </c>
      <c r="D22" s="67" t="s">
        <v>4</v>
      </c>
      <c r="E22" s="67" t="s">
        <v>4</v>
      </c>
      <c r="F22" s="30" t="s">
        <v>4</v>
      </c>
      <c r="G22" s="30" t="s">
        <v>4</v>
      </c>
      <c r="H22" s="30" t="s">
        <v>4</v>
      </c>
      <c r="I22" s="30" t="s">
        <v>4</v>
      </c>
      <c r="J22" s="67">
        <v>9167</v>
      </c>
      <c r="K22" s="67">
        <v>1962</v>
      </c>
      <c r="L22" s="67">
        <v>0</v>
      </c>
      <c r="M22" s="67">
        <v>5518</v>
      </c>
      <c r="N22" s="30">
        <v>5430</v>
      </c>
      <c r="O22" s="30">
        <v>2219</v>
      </c>
      <c r="P22" s="30">
        <v>0</v>
      </c>
      <c r="Q22" s="30">
        <v>9367</v>
      </c>
      <c r="R22" s="67"/>
      <c r="S22" s="67"/>
      <c r="T22" s="67"/>
      <c r="U22" s="67"/>
      <c r="V22" s="77" t="s">
        <v>4</v>
      </c>
      <c r="W22" s="77" t="s">
        <v>4</v>
      </c>
      <c r="X22" s="77" t="s">
        <v>4</v>
      </c>
      <c r="Y22" s="77" t="s">
        <v>4</v>
      </c>
      <c r="Z22" s="67">
        <f>SUM(J22)+(N22)</f>
        <v>14597</v>
      </c>
      <c r="AA22" s="67">
        <f>T22</f>
        <v>0</v>
      </c>
      <c r="AB22" s="67">
        <f>SUM(K22+O22)</f>
        <v>4181</v>
      </c>
      <c r="AC22" s="67">
        <v>0</v>
      </c>
      <c r="AD22" s="68">
        <f t="shared" si="0"/>
        <v>4181</v>
      </c>
      <c r="AE22" s="91"/>
      <c r="AI22" s="56"/>
      <c r="AJ22" s="56"/>
      <c r="AK22" s="56"/>
      <c r="AL22" s="56"/>
      <c r="AM22" s="56"/>
      <c r="AN22" s="56"/>
      <c r="AO22" s="56"/>
      <c r="AP22" s="56"/>
      <c r="AQ22" s="56"/>
      <c r="AR22" s="56"/>
      <c r="AS22" s="56"/>
      <c r="AT22" s="56"/>
      <c r="AU22" s="56"/>
      <c r="AV22" s="56"/>
      <c r="AW22" s="56"/>
      <c r="AX22" s="56"/>
    </row>
    <row r="23" spans="1:50" s="14" customFormat="1" x14ac:dyDescent="0.2">
      <c r="A23" s="37" t="s">
        <v>23</v>
      </c>
      <c r="B23" s="69">
        <f>SUM(B17:B22)</f>
        <v>339</v>
      </c>
      <c r="C23" s="69">
        <f>SUM(C17:C22)</f>
        <v>192</v>
      </c>
      <c r="D23" s="69">
        <f t="shared" ref="D23:E23" si="5">SUM(D17:D22)</f>
        <v>0</v>
      </c>
      <c r="E23" s="69">
        <f t="shared" si="5"/>
        <v>0</v>
      </c>
      <c r="F23" s="31">
        <f t="shared" ref="F23:O23" si="6">SUM(F17:F22)</f>
        <v>48883</v>
      </c>
      <c r="G23" s="31">
        <f t="shared" si="6"/>
        <v>9530</v>
      </c>
      <c r="H23" s="31">
        <f t="shared" si="6"/>
        <v>5000</v>
      </c>
      <c r="I23" s="31">
        <f t="shared" si="6"/>
        <v>27309</v>
      </c>
      <c r="J23" s="69">
        <f t="shared" si="6"/>
        <v>55951</v>
      </c>
      <c r="K23" s="69">
        <f t="shared" si="6"/>
        <v>61193</v>
      </c>
      <c r="L23" s="69">
        <f t="shared" si="6"/>
        <v>1150</v>
      </c>
      <c r="M23" s="69">
        <f t="shared" si="6"/>
        <v>44834</v>
      </c>
      <c r="N23" s="31">
        <f t="shared" si="6"/>
        <v>54380</v>
      </c>
      <c r="O23" s="31">
        <f t="shared" si="6"/>
        <v>53048</v>
      </c>
      <c r="P23" s="31">
        <f t="shared" ref="P23:T23" si="7">SUM(P20:P22)</f>
        <v>0</v>
      </c>
      <c r="Q23" s="31">
        <f>SUM(Q17:Q22)</f>
        <v>42681</v>
      </c>
      <c r="R23" s="69">
        <f>SUM(R20:R22)</f>
        <v>62567</v>
      </c>
      <c r="S23" s="69">
        <f>SUM(S20:S22)</f>
        <v>28785</v>
      </c>
      <c r="T23" s="69">
        <f t="shared" si="7"/>
        <v>0</v>
      </c>
      <c r="U23" s="69">
        <f>SUM(U20:U22)</f>
        <v>50476</v>
      </c>
      <c r="V23" s="78">
        <f>SUM(V17:V22)</f>
        <v>25899</v>
      </c>
      <c r="W23" s="78">
        <f>SUM(W17:W22)</f>
        <v>107276</v>
      </c>
      <c r="X23" s="78">
        <f t="shared" ref="X23:AA23" si="8">SUM(X17:X22)</f>
        <v>0</v>
      </c>
      <c r="Y23" s="78">
        <f>SUM(Y17:Y22)</f>
        <v>2859</v>
      </c>
      <c r="Z23" s="69">
        <f>SUM(Z17:Z22)</f>
        <v>248019</v>
      </c>
      <c r="AA23" s="69">
        <f t="shared" si="8"/>
        <v>0</v>
      </c>
      <c r="AB23" s="69">
        <f>SUM(AB17:AB22)</f>
        <v>260024</v>
      </c>
      <c r="AC23" s="69">
        <v>0</v>
      </c>
      <c r="AD23" s="82">
        <f>SUM(AB23-AC23)</f>
        <v>260024</v>
      </c>
      <c r="AE23" s="92">
        <v>0</v>
      </c>
      <c r="AF23" s="28"/>
      <c r="AG23" s="28"/>
      <c r="AH23" s="28"/>
      <c r="AI23" s="65"/>
      <c r="AJ23" s="65"/>
      <c r="AK23" s="65"/>
      <c r="AL23" s="65"/>
      <c r="AM23" s="65"/>
      <c r="AN23" s="65"/>
      <c r="AO23" s="65"/>
      <c r="AP23" s="65"/>
      <c r="AQ23" s="65"/>
      <c r="AR23" s="65"/>
      <c r="AS23" s="65"/>
      <c r="AT23" s="65"/>
      <c r="AU23" s="65"/>
      <c r="AV23" s="65"/>
      <c r="AW23" s="65"/>
      <c r="AX23" s="65"/>
    </row>
    <row r="24" spans="1:50" s="14" customFormat="1" x14ac:dyDescent="0.2">
      <c r="A24" s="37"/>
      <c r="B24" s="69"/>
      <c r="C24" s="69"/>
      <c r="D24" s="69"/>
      <c r="E24" s="69"/>
      <c r="F24" s="31"/>
      <c r="G24" s="31"/>
      <c r="H24" s="31"/>
      <c r="I24" s="31"/>
      <c r="J24" s="69"/>
      <c r="K24" s="69"/>
      <c r="L24" s="69"/>
      <c r="M24" s="69"/>
      <c r="N24" s="31"/>
      <c r="O24" s="31"/>
      <c r="P24" s="31"/>
      <c r="Q24" s="31"/>
      <c r="R24" s="69"/>
      <c r="S24" s="69"/>
      <c r="T24" s="69"/>
      <c r="U24" s="69"/>
      <c r="V24" s="78"/>
      <c r="W24" s="78"/>
      <c r="X24" s="78"/>
      <c r="Y24" s="78"/>
      <c r="Z24" s="69"/>
      <c r="AA24" s="69"/>
      <c r="AB24" s="69"/>
      <c r="AC24" s="69"/>
      <c r="AD24" s="80"/>
      <c r="AE24" s="92"/>
      <c r="AF24" s="28"/>
      <c r="AG24" s="28"/>
      <c r="AH24" s="28"/>
      <c r="AI24" s="65"/>
      <c r="AJ24" s="65"/>
      <c r="AK24" s="65"/>
      <c r="AL24" s="65"/>
      <c r="AM24" s="65"/>
      <c r="AN24" s="65"/>
      <c r="AO24" s="65"/>
      <c r="AP24" s="65"/>
      <c r="AQ24" s="65"/>
      <c r="AR24" s="65"/>
      <c r="AS24" s="65"/>
      <c r="AT24" s="65"/>
      <c r="AU24" s="65"/>
      <c r="AV24" s="65"/>
      <c r="AW24" s="65"/>
      <c r="AX24" s="65"/>
    </row>
    <row r="25" spans="1:50" s="7" customFormat="1" x14ac:dyDescent="0.2">
      <c r="A25" s="105" t="s">
        <v>16</v>
      </c>
      <c r="B25" s="108"/>
      <c r="C25" s="108"/>
      <c r="D25" s="108"/>
      <c r="E25" s="10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90"/>
      <c r="AI25" s="64"/>
      <c r="AJ25" s="64"/>
      <c r="AK25" s="64"/>
      <c r="AL25" s="64"/>
      <c r="AM25" s="64"/>
      <c r="AN25" s="64"/>
      <c r="AO25" s="64"/>
      <c r="AP25" s="64"/>
      <c r="AQ25" s="64"/>
      <c r="AR25" s="64"/>
      <c r="AS25" s="64"/>
      <c r="AT25" s="64"/>
      <c r="AU25" s="64"/>
      <c r="AV25" s="64"/>
      <c r="AW25" s="64"/>
      <c r="AX25" s="64"/>
    </row>
    <row r="26" spans="1:50" s="7" customFormat="1" x14ac:dyDescent="0.2">
      <c r="A26" s="36" t="s">
        <v>22</v>
      </c>
      <c r="B26" s="68" t="s">
        <v>4</v>
      </c>
      <c r="C26" s="68" t="s">
        <v>4</v>
      </c>
      <c r="D26" s="68" t="s">
        <v>4</v>
      </c>
      <c r="E26" s="68" t="s">
        <v>4</v>
      </c>
      <c r="F26" s="32" t="s">
        <v>4</v>
      </c>
      <c r="G26" s="32" t="s">
        <v>4</v>
      </c>
      <c r="H26" s="32" t="s">
        <v>4</v>
      </c>
      <c r="I26" s="32" t="s">
        <v>4</v>
      </c>
      <c r="J26" s="68">
        <v>8469</v>
      </c>
      <c r="K26" s="68">
        <v>3248</v>
      </c>
      <c r="L26" s="68">
        <v>0</v>
      </c>
      <c r="M26" s="68">
        <v>5060</v>
      </c>
      <c r="N26" s="32">
        <v>5188</v>
      </c>
      <c r="O26" s="32">
        <v>8867</v>
      </c>
      <c r="P26" s="32">
        <v>0</v>
      </c>
      <c r="Q26" s="32">
        <v>1541</v>
      </c>
      <c r="R26" s="68">
        <v>22559</v>
      </c>
      <c r="S26" s="68">
        <v>12193</v>
      </c>
      <c r="T26" s="68">
        <v>0</v>
      </c>
      <c r="U26" s="68">
        <v>11907</v>
      </c>
      <c r="V26" s="79" t="s">
        <v>4</v>
      </c>
      <c r="W26" s="79" t="s">
        <v>4</v>
      </c>
      <c r="X26" s="79" t="s">
        <v>4</v>
      </c>
      <c r="Y26" s="79" t="s">
        <v>4</v>
      </c>
      <c r="Z26" s="67">
        <f>SUM(J26+N26+R26)</f>
        <v>36216</v>
      </c>
      <c r="AA26" s="67">
        <f t="shared" si="4"/>
        <v>0</v>
      </c>
      <c r="AB26" s="67">
        <f>SUM(K26+O26+S26)</f>
        <v>24308</v>
      </c>
      <c r="AC26" s="67">
        <v>0</v>
      </c>
      <c r="AD26" s="67">
        <f t="shared" ref="AD26:AD31" si="9">SUM(AB26-AC26)</f>
        <v>24308</v>
      </c>
      <c r="AE26" s="91"/>
      <c r="AI26" s="64"/>
      <c r="AJ26" s="64"/>
      <c r="AK26" s="64"/>
      <c r="AL26" s="64"/>
      <c r="AM26" s="64"/>
      <c r="AN26" s="64"/>
      <c r="AO26" s="64"/>
      <c r="AP26" s="64"/>
      <c r="AQ26" s="64"/>
      <c r="AR26" s="64"/>
      <c r="AS26" s="64"/>
      <c r="AT26" s="64"/>
      <c r="AU26" s="64"/>
      <c r="AV26" s="64"/>
      <c r="AW26" s="64"/>
      <c r="AX26" s="64"/>
    </row>
    <row r="27" spans="1:50" s="11" customFormat="1" x14ac:dyDescent="0.2">
      <c r="A27" s="36" t="s">
        <v>37</v>
      </c>
      <c r="B27" s="68" t="s">
        <v>4</v>
      </c>
      <c r="C27" s="68" t="s">
        <v>4</v>
      </c>
      <c r="D27" s="68" t="s">
        <v>4</v>
      </c>
      <c r="E27" s="68" t="s">
        <v>4</v>
      </c>
      <c r="F27" s="32">
        <v>25</v>
      </c>
      <c r="G27" s="32">
        <v>52</v>
      </c>
      <c r="H27" s="32">
        <v>0</v>
      </c>
      <c r="I27" s="32">
        <v>40</v>
      </c>
      <c r="J27" s="68">
        <v>133</v>
      </c>
      <c r="K27" s="68">
        <v>289</v>
      </c>
      <c r="L27" s="68">
        <v>0</v>
      </c>
      <c r="M27" s="68">
        <v>0</v>
      </c>
      <c r="N27" s="32">
        <v>0</v>
      </c>
      <c r="O27" s="32">
        <v>0</v>
      </c>
      <c r="P27" s="32">
        <v>0</v>
      </c>
      <c r="Q27" s="32">
        <v>0</v>
      </c>
      <c r="R27" s="68"/>
      <c r="S27" s="68"/>
      <c r="T27" s="68"/>
      <c r="U27" s="68"/>
      <c r="V27" s="79" t="s">
        <v>4</v>
      </c>
      <c r="W27" s="79" t="s">
        <v>4</v>
      </c>
      <c r="X27" s="79" t="s">
        <v>4</v>
      </c>
      <c r="Y27" s="79" t="s">
        <v>4</v>
      </c>
      <c r="Z27" s="67">
        <f>SUM(F27+J27+N27)</f>
        <v>158</v>
      </c>
      <c r="AA27" s="67">
        <f t="shared" si="4"/>
        <v>0</v>
      </c>
      <c r="AB27" s="67">
        <f>SUM(G27+K27+O27)</f>
        <v>341</v>
      </c>
      <c r="AC27" s="67">
        <v>0</v>
      </c>
      <c r="AD27" s="67">
        <f t="shared" si="9"/>
        <v>341</v>
      </c>
      <c r="AE27" s="91"/>
      <c r="AF27" s="7"/>
      <c r="AG27" s="7"/>
      <c r="AH27" s="7"/>
      <c r="AI27" s="64"/>
      <c r="AJ27" s="64"/>
      <c r="AK27" s="64"/>
      <c r="AL27" s="64"/>
      <c r="AM27" s="64"/>
      <c r="AN27" s="64"/>
      <c r="AO27" s="64"/>
      <c r="AP27" s="64"/>
      <c r="AQ27" s="64"/>
      <c r="AR27" s="64"/>
      <c r="AS27" s="64"/>
      <c r="AT27" s="64"/>
      <c r="AU27" s="64"/>
      <c r="AV27" s="64"/>
      <c r="AW27" s="64"/>
      <c r="AX27" s="64"/>
    </row>
    <row r="28" spans="1:50" s="7" customFormat="1" x14ac:dyDescent="0.2">
      <c r="A28" s="36" t="s">
        <v>38</v>
      </c>
      <c r="B28" s="68" t="s">
        <v>4</v>
      </c>
      <c r="C28" s="68" t="s">
        <v>4</v>
      </c>
      <c r="D28" s="68" t="s">
        <v>4</v>
      </c>
      <c r="E28" s="68" t="s">
        <v>4</v>
      </c>
      <c r="F28" s="32" t="s">
        <v>4</v>
      </c>
      <c r="G28" s="32" t="s">
        <v>4</v>
      </c>
      <c r="H28" s="32" t="s">
        <v>4</v>
      </c>
      <c r="I28" s="32" t="s">
        <v>4</v>
      </c>
      <c r="J28" s="68">
        <v>585</v>
      </c>
      <c r="K28" s="68">
        <v>1170</v>
      </c>
      <c r="L28" s="68">
        <v>0</v>
      </c>
      <c r="M28" s="68">
        <v>468</v>
      </c>
      <c r="N28" s="32" t="s">
        <v>4</v>
      </c>
      <c r="O28" s="32" t="s">
        <v>4</v>
      </c>
      <c r="P28" s="32" t="s">
        <v>4</v>
      </c>
      <c r="Q28" s="32" t="s">
        <v>4</v>
      </c>
      <c r="R28" s="68"/>
      <c r="S28" s="68"/>
      <c r="T28" s="68"/>
      <c r="U28" s="68"/>
      <c r="V28" s="79" t="s">
        <v>4</v>
      </c>
      <c r="W28" s="79" t="s">
        <v>4</v>
      </c>
      <c r="X28" s="79" t="s">
        <v>4</v>
      </c>
      <c r="Y28" s="79" t="s">
        <v>4</v>
      </c>
      <c r="Z28" s="67">
        <f>SUM(J28)</f>
        <v>585</v>
      </c>
      <c r="AA28" s="67">
        <f>L28</f>
        <v>0</v>
      </c>
      <c r="AB28" s="67">
        <f>SUM(K28)</f>
        <v>1170</v>
      </c>
      <c r="AC28" s="67">
        <v>0</v>
      </c>
      <c r="AD28" s="67">
        <f t="shared" si="9"/>
        <v>1170</v>
      </c>
      <c r="AE28" s="91"/>
      <c r="AI28" s="64"/>
      <c r="AJ28" s="64"/>
      <c r="AK28" s="64"/>
      <c r="AL28" s="64"/>
      <c r="AM28" s="64"/>
      <c r="AN28" s="64"/>
      <c r="AO28" s="64"/>
      <c r="AP28" s="64"/>
      <c r="AQ28" s="64"/>
      <c r="AR28" s="64"/>
      <c r="AS28" s="64"/>
      <c r="AT28" s="64"/>
      <c r="AU28" s="64"/>
      <c r="AV28" s="64"/>
      <c r="AW28" s="64"/>
      <c r="AX28" s="64"/>
    </row>
    <row r="29" spans="1:50" s="7" customFormat="1" x14ac:dyDescent="0.2">
      <c r="A29" s="36" t="s">
        <v>49</v>
      </c>
      <c r="B29" s="68" t="s">
        <v>4</v>
      </c>
      <c r="C29" s="68" t="s">
        <v>4</v>
      </c>
      <c r="D29" s="68" t="s">
        <v>4</v>
      </c>
      <c r="E29" s="68" t="s">
        <v>4</v>
      </c>
      <c r="F29" s="32" t="s">
        <v>4</v>
      </c>
      <c r="G29" s="32" t="s">
        <v>4</v>
      </c>
      <c r="H29" s="32" t="s">
        <v>4</v>
      </c>
      <c r="I29" s="32" t="s">
        <v>4</v>
      </c>
      <c r="J29" s="68">
        <v>2050</v>
      </c>
      <c r="K29" s="68">
        <v>1504</v>
      </c>
      <c r="L29" s="68">
        <v>3124</v>
      </c>
      <c r="M29" s="68">
        <v>546</v>
      </c>
      <c r="N29" s="32">
        <v>9706</v>
      </c>
      <c r="O29" s="32">
        <v>8341</v>
      </c>
      <c r="P29" s="32">
        <v>3124</v>
      </c>
      <c r="Q29" s="32">
        <v>1911</v>
      </c>
      <c r="R29" s="68"/>
      <c r="S29" s="68"/>
      <c r="T29" s="68"/>
      <c r="U29" s="68"/>
      <c r="V29" s="79">
        <v>400</v>
      </c>
      <c r="W29" s="79">
        <v>3112</v>
      </c>
      <c r="X29" s="79">
        <v>3124</v>
      </c>
      <c r="Y29" s="79">
        <v>-801</v>
      </c>
      <c r="Z29" s="67">
        <f>SUM(J29+N29+V29)</f>
        <v>12156</v>
      </c>
      <c r="AA29" s="67">
        <v>3124</v>
      </c>
      <c r="AB29" s="67">
        <f>SUM(K29+O29+W29)</f>
        <v>12957</v>
      </c>
      <c r="AC29" s="67">
        <v>0</v>
      </c>
      <c r="AD29" s="67">
        <f>SUM(AB29-AC29)</f>
        <v>12957</v>
      </c>
      <c r="AE29" s="91">
        <v>3124</v>
      </c>
      <c r="AI29" s="64"/>
      <c r="AJ29" s="64"/>
      <c r="AK29" s="64"/>
      <c r="AL29" s="64"/>
      <c r="AM29" s="64"/>
      <c r="AN29" s="64"/>
      <c r="AO29" s="64"/>
      <c r="AP29" s="64"/>
      <c r="AQ29" s="64"/>
      <c r="AR29" s="64"/>
      <c r="AS29" s="64"/>
      <c r="AT29" s="64"/>
      <c r="AU29" s="64"/>
      <c r="AV29" s="64"/>
      <c r="AW29" s="64"/>
      <c r="AX29" s="64"/>
    </row>
    <row r="30" spans="1:50" s="8" customFormat="1" x14ac:dyDescent="0.2">
      <c r="A30" s="85" t="s">
        <v>1</v>
      </c>
      <c r="B30" s="86">
        <v>400</v>
      </c>
      <c r="C30" s="86">
        <v>1939</v>
      </c>
      <c r="D30" s="86">
        <v>0</v>
      </c>
      <c r="E30" s="86">
        <v>2021</v>
      </c>
      <c r="F30" s="86">
        <v>27470</v>
      </c>
      <c r="G30" s="86">
        <v>6162</v>
      </c>
      <c r="H30" s="86">
        <v>0</v>
      </c>
      <c r="I30" s="86">
        <v>23328</v>
      </c>
      <c r="J30" s="86">
        <v>44425</v>
      </c>
      <c r="K30" s="86">
        <v>29622</v>
      </c>
      <c r="L30" s="86">
        <v>5000</v>
      </c>
      <c r="M30" s="86">
        <v>43086</v>
      </c>
      <c r="N30" s="86">
        <v>32890</v>
      </c>
      <c r="O30" s="86">
        <v>47295</v>
      </c>
      <c r="P30" s="86">
        <v>5000</v>
      </c>
      <c r="Q30" s="86">
        <v>29050</v>
      </c>
      <c r="R30" s="86">
        <v>89896</v>
      </c>
      <c r="S30" s="86">
        <v>73389</v>
      </c>
      <c r="T30" s="86">
        <v>5000</v>
      </c>
      <c r="U30" s="86">
        <v>46508</v>
      </c>
      <c r="V30" s="86">
        <v>9900</v>
      </c>
      <c r="W30" s="86">
        <v>46756</v>
      </c>
      <c r="X30" s="86">
        <v>5000</v>
      </c>
      <c r="Y30" s="86">
        <v>7848</v>
      </c>
      <c r="Z30" s="86">
        <f>SUM(B30)+(F30)+(J30)+(N30)+(R30)+(V30)</f>
        <v>204981</v>
      </c>
      <c r="AA30" s="86">
        <f>T30</f>
        <v>5000</v>
      </c>
      <c r="AB30" s="86">
        <f>SUM(C30)+(G30)+(K30)+(O30)+(S30)+(W30)</f>
        <v>205163</v>
      </c>
      <c r="AC30" s="86">
        <v>0</v>
      </c>
      <c r="AD30" s="86">
        <f t="shared" si="9"/>
        <v>205163</v>
      </c>
      <c r="AE30" s="94">
        <v>5000</v>
      </c>
      <c r="AI30" s="56"/>
      <c r="AJ30" s="56"/>
      <c r="AK30" s="56"/>
      <c r="AL30" s="56"/>
      <c r="AM30" s="56"/>
      <c r="AN30" s="56"/>
      <c r="AO30" s="56"/>
      <c r="AP30" s="56"/>
      <c r="AQ30" s="56"/>
      <c r="AR30" s="56"/>
      <c r="AS30" s="56"/>
      <c r="AT30" s="56"/>
      <c r="AU30" s="56"/>
      <c r="AV30" s="56"/>
      <c r="AW30" s="56"/>
      <c r="AX30" s="56"/>
    </row>
    <row r="31" spans="1:50" x14ac:dyDescent="0.2">
      <c r="A31" s="34" t="s">
        <v>39</v>
      </c>
      <c r="B31" s="67" t="s">
        <v>4</v>
      </c>
      <c r="C31" s="67" t="s">
        <v>4</v>
      </c>
      <c r="D31" s="67" t="s">
        <v>4</v>
      </c>
      <c r="E31" s="67" t="s">
        <v>4</v>
      </c>
      <c r="F31" s="30">
        <v>26350</v>
      </c>
      <c r="G31" s="30">
        <v>78</v>
      </c>
      <c r="H31" s="30">
        <v>0</v>
      </c>
      <c r="I31" s="30">
        <v>26272</v>
      </c>
      <c r="J31" s="67">
        <v>6218</v>
      </c>
      <c r="K31" s="67">
        <v>3105</v>
      </c>
      <c r="L31" s="67">
        <v>0</v>
      </c>
      <c r="M31" s="67">
        <v>29386</v>
      </c>
      <c r="N31" s="30">
        <v>2775</v>
      </c>
      <c r="O31" s="30">
        <v>41965</v>
      </c>
      <c r="P31" s="32">
        <v>10000</v>
      </c>
      <c r="Q31" s="32">
        <v>196</v>
      </c>
      <c r="R31" s="67"/>
      <c r="S31" s="67"/>
      <c r="T31" s="67"/>
      <c r="U31" s="67"/>
      <c r="V31" s="77">
        <v>700</v>
      </c>
      <c r="W31" s="77">
        <v>2896</v>
      </c>
      <c r="X31" s="77">
        <v>12000</v>
      </c>
      <c r="Y31" s="77">
        <v>0</v>
      </c>
      <c r="Z31" s="67">
        <f>SUM(B31)+(F31)+(J31)+(N31)+(V31)</f>
        <v>36043</v>
      </c>
      <c r="AA31" s="67">
        <v>12000</v>
      </c>
      <c r="AB31" s="67">
        <f>SUM(C31)+(G31)+(K31)+(O31)+(S31)+(W31)</f>
        <v>48044</v>
      </c>
      <c r="AC31" s="67">
        <v>0</v>
      </c>
      <c r="AD31" s="67">
        <f t="shared" si="9"/>
        <v>48044</v>
      </c>
      <c r="AE31" s="91">
        <v>12000</v>
      </c>
      <c r="AF31" s="8"/>
      <c r="AG31" s="8"/>
      <c r="AH31" s="8"/>
      <c r="AI31" s="56"/>
      <c r="AJ31" s="56"/>
      <c r="AK31" s="56"/>
      <c r="AL31" s="56"/>
      <c r="AM31" s="56"/>
      <c r="AN31" s="56"/>
      <c r="AO31" s="56"/>
      <c r="AP31" s="56"/>
      <c r="AQ31" s="56"/>
      <c r="AR31" s="56"/>
      <c r="AS31" s="56"/>
      <c r="AT31" s="56"/>
      <c r="AU31" s="56"/>
      <c r="AV31" s="56"/>
      <c r="AW31" s="56"/>
      <c r="AX31" s="56"/>
    </row>
    <row r="32" spans="1:50" s="14" customFormat="1" x14ac:dyDescent="0.2">
      <c r="A32" s="37" t="s">
        <v>24</v>
      </c>
      <c r="B32" s="69">
        <f t="shared" ref="B32:AC32" si="10">SUM(B26:B31)</f>
        <v>400</v>
      </c>
      <c r="C32" s="69">
        <f t="shared" si="10"/>
        <v>1939</v>
      </c>
      <c r="D32" s="69">
        <f t="shared" si="10"/>
        <v>0</v>
      </c>
      <c r="E32" s="69">
        <f t="shared" si="10"/>
        <v>2021</v>
      </c>
      <c r="F32" s="31">
        <f>SUM(F26:F31)</f>
        <v>53845</v>
      </c>
      <c r="G32" s="31">
        <f>SUM(G26:G31)</f>
        <v>6292</v>
      </c>
      <c r="H32" s="31">
        <f t="shared" si="10"/>
        <v>0</v>
      </c>
      <c r="I32" s="31">
        <f t="shared" ref="I32:U32" si="11">SUM(I26:I31)</f>
        <v>49640</v>
      </c>
      <c r="J32" s="69">
        <f t="shared" si="11"/>
        <v>61880</v>
      </c>
      <c r="K32" s="69">
        <f t="shared" si="11"/>
        <v>38938</v>
      </c>
      <c r="L32" s="69">
        <f t="shared" si="11"/>
        <v>8124</v>
      </c>
      <c r="M32" s="69">
        <f t="shared" si="11"/>
        <v>78546</v>
      </c>
      <c r="N32" s="31">
        <f t="shared" si="11"/>
        <v>50559</v>
      </c>
      <c r="O32" s="31">
        <f t="shared" si="11"/>
        <v>106468</v>
      </c>
      <c r="P32" s="31">
        <f t="shared" si="11"/>
        <v>18124</v>
      </c>
      <c r="Q32" s="31">
        <f t="shared" si="11"/>
        <v>32698</v>
      </c>
      <c r="R32" s="69">
        <f t="shared" si="11"/>
        <v>112455</v>
      </c>
      <c r="S32" s="69">
        <f t="shared" si="11"/>
        <v>85582</v>
      </c>
      <c r="T32" s="69">
        <f t="shared" si="11"/>
        <v>5000</v>
      </c>
      <c r="U32" s="69">
        <f t="shared" si="11"/>
        <v>58415</v>
      </c>
      <c r="V32" s="78">
        <f>SUM(V29:V31)</f>
        <v>11000</v>
      </c>
      <c r="W32" s="78">
        <f>SUM(W29:W31)</f>
        <v>52764</v>
      </c>
      <c r="X32" s="78">
        <f>SUM(X29:X31)</f>
        <v>20124</v>
      </c>
      <c r="Y32" s="78">
        <f>SUM(Y29:Y31)</f>
        <v>7047</v>
      </c>
      <c r="Z32" s="69">
        <f>SUM(B32+F32+J32+N32+R32+V32)</f>
        <v>290139</v>
      </c>
      <c r="AA32" s="69">
        <f>SUM(AA26:AA31)</f>
        <v>20124</v>
      </c>
      <c r="AB32" s="69">
        <f>SUM(C32+G32+K32+O32+S32+W32)</f>
        <v>291983</v>
      </c>
      <c r="AC32" s="69">
        <f t="shared" si="10"/>
        <v>0</v>
      </c>
      <c r="AD32" s="69">
        <f>SUM(AD26:AD31)</f>
        <v>291983</v>
      </c>
      <c r="AE32" s="92">
        <f>SUM(AE26:AE31)</f>
        <v>20124</v>
      </c>
      <c r="AF32" s="28"/>
      <c r="AG32" s="28"/>
      <c r="AH32" s="28"/>
      <c r="AI32" s="65"/>
      <c r="AJ32" s="65"/>
      <c r="AK32" s="65"/>
      <c r="AL32" s="65"/>
      <c r="AM32" s="65"/>
      <c r="AN32" s="65"/>
      <c r="AO32" s="65"/>
      <c r="AP32" s="65"/>
      <c r="AQ32" s="65"/>
      <c r="AR32" s="65"/>
      <c r="AS32" s="65"/>
      <c r="AT32" s="65"/>
      <c r="AU32" s="65"/>
      <c r="AV32" s="65"/>
      <c r="AW32" s="65"/>
      <c r="AX32" s="65"/>
    </row>
    <row r="33" spans="1:50" s="14" customFormat="1" x14ac:dyDescent="0.2">
      <c r="A33" s="37"/>
      <c r="B33" s="69"/>
      <c r="C33" s="69"/>
      <c r="D33" s="69"/>
      <c r="E33" s="69"/>
      <c r="F33" s="31"/>
      <c r="G33" s="31"/>
      <c r="H33" s="31"/>
      <c r="I33" s="31"/>
      <c r="J33" s="69"/>
      <c r="K33" s="69"/>
      <c r="L33" s="69"/>
      <c r="M33" s="69"/>
      <c r="N33" s="31"/>
      <c r="O33" s="31"/>
      <c r="P33" s="31"/>
      <c r="Q33" s="31"/>
      <c r="R33" s="69"/>
      <c r="S33" s="69"/>
      <c r="T33" s="69"/>
      <c r="U33" s="69"/>
      <c r="V33" s="78"/>
      <c r="W33" s="78"/>
      <c r="X33" s="78"/>
      <c r="Y33" s="78"/>
      <c r="Z33" s="69"/>
      <c r="AA33" s="69"/>
      <c r="AB33" s="69"/>
      <c r="AC33" s="69"/>
      <c r="AD33" s="67"/>
      <c r="AE33" s="92"/>
      <c r="AF33" s="28"/>
      <c r="AG33" s="28"/>
      <c r="AH33" s="28"/>
      <c r="AI33" s="65"/>
      <c r="AJ33" s="65"/>
      <c r="AK33" s="65"/>
      <c r="AL33" s="65"/>
      <c r="AM33" s="65"/>
      <c r="AN33" s="65"/>
      <c r="AO33" s="65"/>
      <c r="AP33" s="65"/>
      <c r="AQ33" s="65"/>
      <c r="AR33" s="65"/>
      <c r="AS33" s="65"/>
      <c r="AT33" s="65"/>
      <c r="AU33" s="65"/>
      <c r="AV33" s="65"/>
      <c r="AW33" s="65"/>
      <c r="AX33" s="65"/>
    </row>
    <row r="34" spans="1:50" s="7" customFormat="1" x14ac:dyDescent="0.2">
      <c r="A34" s="105" t="s">
        <v>17</v>
      </c>
      <c r="B34" s="108"/>
      <c r="C34" s="108"/>
      <c r="D34" s="108"/>
      <c r="E34" s="108"/>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90"/>
      <c r="AI34" s="64"/>
      <c r="AJ34" s="64"/>
      <c r="AK34" s="64"/>
      <c r="AL34" s="64"/>
      <c r="AM34" s="64"/>
      <c r="AN34" s="64"/>
      <c r="AO34" s="64"/>
      <c r="AP34" s="64"/>
      <c r="AQ34" s="64"/>
      <c r="AR34" s="64"/>
      <c r="AS34" s="64"/>
      <c r="AT34" s="64"/>
      <c r="AU34" s="64"/>
      <c r="AV34" s="64"/>
      <c r="AW34" s="64"/>
      <c r="AX34" s="64"/>
    </row>
    <row r="35" spans="1:50" s="8" customFormat="1" x14ac:dyDescent="0.2">
      <c r="A35" s="85" t="s">
        <v>13</v>
      </c>
      <c r="B35" s="86">
        <v>0</v>
      </c>
      <c r="C35" s="86">
        <v>0</v>
      </c>
      <c r="D35" s="86">
        <v>0</v>
      </c>
      <c r="E35" s="86">
        <v>0</v>
      </c>
      <c r="F35" s="86">
        <v>31825</v>
      </c>
      <c r="G35" s="86">
        <v>5630</v>
      </c>
      <c r="H35" s="86">
        <v>6545</v>
      </c>
      <c r="I35" s="86">
        <v>32075</v>
      </c>
      <c r="J35" s="86">
        <v>3550</v>
      </c>
      <c r="K35" s="86">
        <v>4293</v>
      </c>
      <c r="L35" s="86">
        <v>6545</v>
      </c>
      <c r="M35" s="86">
        <v>31332</v>
      </c>
      <c r="N35" s="86">
        <v>1545</v>
      </c>
      <c r="O35" s="86">
        <v>113</v>
      </c>
      <c r="P35" s="86">
        <v>6545</v>
      </c>
      <c r="Q35" s="86">
        <v>32764</v>
      </c>
      <c r="R35" s="86"/>
      <c r="S35" s="86"/>
      <c r="T35" s="86"/>
      <c r="U35" s="86"/>
      <c r="V35" s="86">
        <v>3050</v>
      </c>
      <c r="W35" s="86">
        <v>6615</v>
      </c>
      <c r="X35" s="86">
        <v>78</v>
      </c>
      <c r="Y35" s="86">
        <v>29347</v>
      </c>
      <c r="Z35" s="86">
        <f>SUM(B35)+(F35)+(J35)+(N35)+(R35)+(V35)</f>
        <v>39970</v>
      </c>
      <c r="AA35" s="86">
        <f>X35</f>
        <v>78</v>
      </c>
      <c r="AB35" s="86">
        <f>SUM(C35)+(G35)+(K35)+(O35)+(S35)+(W35)</f>
        <v>16651</v>
      </c>
      <c r="AC35" s="86">
        <v>6467</v>
      </c>
      <c r="AD35" s="86">
        <f>SUM(AB35-AC35)</f>
        <v>10184</v>
      </c>
      <c r="AE35" s="94">
        <v>43400</v>
      </c>
      <c r="AI35" s="56"/>
      <c r="AJ35" s="56"/>
      <c r="AK35" s="56"/>
      <c r="AL35" s="56"/>
      <c r="AM35" s="56"/>
      <c r="AN35" s="56"/>
      <c r="AO35" s="56"/>
      <c r="AP35" s="56"/>
      <c r="AQ35" s="56"/>
      <c r="AR35" s="56"/>
      <c r="AS35" s="56"/>
      <c r="AT35" s="56"/>
      <c r="AU35" s="56"/>
      <c r="AV35" s="56"/>
      <c r="AW35" s="56"/>
      <c r="AX35" s="56"/>
    </row>
    <row r="36" spans="1:50" s="14" customFormat="1" x14ac:dyDescent="0.2">
      <c r="A36" s="37" t="s">
        <v>25</v>
      </c>
      <c r="B36" s="69">
        <f t="shared" ref="B36:M36" si="12">SUM(B35:B35)</f>
        <v>0</v>
      </c>
      <c r="C36" s="69">
        <f t="shared" si="12"/>
        <v>0</v>
      </c>
      <c r="D36" s="69">
        <f t="shared" si="12"/>
        <v>0</v>
      </c>
      <c r="E36" s="69">
        <f t="shared" si="12"/>
        <v>0</v>
      </c>
      <c r="F36" s="31">
        <f t="shared" si="12"/>
        <v>31825</v>
      </c>
      <c r="G36" s="31">
        <f t="shared" si="12"/>
        <v>5630</v>
      </c>
      <c r="H36" s="31">
        <f t="shared" si="12"/>
        <v>6545</v>
      </c>
      <c r="I36" s="31">
        <f t="shared" si="12"/>
        <v>32075</v>
      </c>
      <c r="J36" s="69">
        <f t="shared" si="12"/>
        <v>3550</v>
      </c>
      <c r="K36" s="69">
        <f t="shared" si="12"/>
        <v>4293</v>
      </c>
      <c r="L36" s="69">
        <f t="shared" si="12"/>
        <v>6545</v>
      </c>
      <c r="M36" s="69">
        <f t="shared" si="12"/>
        <v>31332</v>
      </c>
      <c r="N36" s="31">
        <f>SUM(N35)</f>
        <v>1545</v>
      </c>
      <c r="O36" s="31">
        <f>SUM(O35)</f>
        <v>113</v>
      </c>
      <c r="P36" s="31">
        <f>SUM(P35)</f>
        <v>6545</v>
      </c>
      <c r="Q36" s="31">
        <f>SUM(Q35)</f>
        <v>32764</v>
      </c>
      <c r="R36" s="69"/>
      <c r="S36" s="69"/>
      <c r="T36" s="69"/>
      <c r="U36" s="69"/>
      <c r="V36" s="78">
        <f>SUM(V35)</f>
        <v>3050</v>
      </c>
      <c r="W36" s="78">
        <f>SUM(W35)</f>
        <v>6615</v>
      </c>
      <c r="X36" s="78">
        <f>SUM(X35)</f>
        <v>78</v>
      </c>
      <c r="Y36" s="78">
        <f>SUM(Y35)</f>
        <v>29347</v>
      </c>
      <c r="Z36" s="69">
        <f t="shared" ref="Z36:AC36" si="13">SUM(Z35:Z35)</f>
        <v>39970</v>
      </c>
      <c r="AA36" s="69">
        <f t="shared" si="13"/>
        <v>78</v>
      </c>
      <c r="AB36" s="69">
        <f>SUM(C36)+(G36)+(K36)+(O36)+(S36)+(W36)</f>
        <v>16651</v>
      </c>
      <c r="AC36" s="69">
        <f t="shared" si="13"/>
        <v>6467</v>
      </c>
      <c r="AD36" s="69">
        <f>SUM(AB36-AC36)</f>
        <v>10184</v>
      </c>
      <c r="AE36" s="92">
        <f>SUM(AE35)</f>
        <v>43400</v>
      </c>
      <c r="AF36" s="28"/>
      <c r="AG36" s="28"/>
      <c r="AH36" s="28"/>
      <c r="AI36" s="65"/>
      <c r="AJ36" s="65"/>
      <c r="AK36" s="65"/>
      <c r="AL36" s="65"/>
      <c r="AM36" s="65"/>
      <c r="AN36" s="65"/>
      <c r="AO36" s="65"/>
      <c r="AP36" s="65"/>
      <c r="AQ36" s="65"/>
      <c r="AR36" s="65"/>
      <c r="AS36" s="65"/>
      <c r="AT36" s="65"/>
      <c r="AU36" s="65"/>
      <c r="AV36" s="65"/>
      <c r="AW36" s="65"/>
      <c r="AX36" s="65"/>
    </row>
    <row r="37" spans="1:50" s="14" customFormat="1" x14ac:dyDescent="0.2">
      <c r="A37" s="37"/>
      <c r="B37" s="69"/>
      <c r="C37" s="69"/>
      <c r="D37" s="69"/>
      <c r="E37" s="69"/>
      <c r="F37" s="31"/>
      <c r="G37" s="31"/>
      <c r="H37" s="31"/>
      <c r="I37" s="31"/>
      <c r="J37" s="69"/>
      <c r="K37" s="69"/>
      <c r="L37" s="69"/>
      <c r="M37" s="69"/>
      <c r="N37" s="31"/>
      <c r="O37" s="31"/>
      <c r="P37" s="31"/>
      <c r="Q37" s="31"/>
      <c r="R37" s="69"/>
      <c r="S37" s="69"/>
      <c r="T37" s="69"/>
      <c r="U37" s="69"/>
      <c r="V37" s="78"/>
      <c r="W37" s="78"/>
      <c r="X37" s="78"/>
      <c r="Y37" s="78"/>
      <c r="Z37" s="69"/>
      <c r="AA37" s="69"/>
      <c r="AB37" s="69"/>
      <c r="AC37" s="69"/>
      <c r="AD37" s="67"/>
      <c r="AE37" s="92"/>
      <c r="AF37" s="28"/>
      <c r="AG37" s="28"/>
      <c r="AH37" s="28"/>
      <c r="AI37" s="65"/>
      <c r="AJ37" s="65"/>
      <c r="AK37" s="65"/>
      <c r="AL37" s="65"/>
      <c r="AM37" s="65"/>
      <c r="AN37" s="65"/>
      <c r="AO37" s="65"/>
      <c r="AP37" s="65"/>
      <c r="AQ37" s="65"/>
      <c r="AR37" s="65"/>
      <c r="AS37" s="65"/>
      <c r="AT37" s="65"/>
      <c r="AU37" s="65"/>
      <c r="AV37" s="65"/>
      <c r="AW37" s="65"/>
      <c r="AX37" s="65"/>
    </row>
    <row r="38" spans="1:50" s="7" customFormat="1" x14ac:dyDescent="0.2">
      <c r="A38" s="105" t="s">
        <v>18</v>
      </c>
      <c r="B38" s="108"/>
      <c r="C38" s="108"/>
      <c r="D38" s="108"/>
      <c r="E38" s="108"/>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90"/>
      <c r="AI38" s="64"/>
      <c r="AJ38" s="64"/>
      <c r="AK38" s="64"/>
      <c r="AL38" s="64"/>
      <c r="AM38" s="64"/>
      <c r="AN38" s="64"/>
      <c r="AO38" s="64"/>
      <c r="AP38" s="64"/>
      <c r="AQ38" s="64"/>
      <c r="AR38" s="64"/>
      <c r="AS38" s="64"/>
      <c r="AT38" s="64"/>
      <c r="AU38" s="64"/>
      <c r="AV38" s="64"/>
      <c r="AW38" s="64"/>
      <c r="AX38" s="64"/>
    </row>
    <row r="39" spans="1:50" s="7" customFormat="1" x14ac:dyDescent="0.2">
      <c r="A39" s="36" t="s">
        <v>40</v>
      </c>
      <c r="B39" s="68" t="s">
        <v>4</v>
      </c>
      <c r="C39" s="68" t="s">
        <v>4</v>
      </c>
      <c r="D39" s="68" t="s">
        <v>4</v>
      </c>
      <c r="E39" s="68" t="s">
        <v>4</v>
      </c>
      <c r="F39" s="32">
        <v>27939</v>
      </c>
      <c r="G39" s="32">
        <v>2777</v>
      </c>
      <c r="H39" s="32">
        <v>3000</v>
      </c>
      <c r="I39" s="32">
        <v>27436</v>
      </c>
      <c r="J39" s="68">
        <v>21521</v>
      </c>
      <c r="K39" s="68">
        <v>12740</v>
      </c>
      <c r="L39" s="68">
        <v>3000</v>
      </c>
      <c r="M39" s="68">
        <v>35551</v>
      </c>
      <c r="N39" s="32">
        <v>8867</v>
      </c>
      <c r="O39" s="32">
        <v>25367</v>
      </c>
      <c r="P39" s="32">
        <v>3000</v>
      </c>
      <c r="Q39" s="32">
        <v>17200</v>
      </c>
      <c r="R39" s="68"/>
      <c r="S39" s="68"/>
      <c r="T39" s="68"/>
      <c r="U39" s="68"/>
      <c r="V39" s="79">
        <v>1632</v>
      </c>
      <c r="W39" s="79">
        <v>20165</v>
      </c>
      <c r="X39" s="79">
        <v>0</v>
      </c>
      <c r="Y39" s="79">
        <v>0</v>
      </c>
      <c r="Z39" s="67">
        <f>SUM(F39+J39+N39+V39)</f>
        <v>59959</v>
      </c>
      <c r="AA39" s="67">
        <v>3000</v>
      </c>
      <c r="AB39" s="67">
        <f>SUM(G39+K39+O39+W39)</f>
        <v>61049</v>
      </c>
      <c r="AC39" s="67">
        <v>0</v>
      </c>
      <c r="AD39" s="67">
        <f>SUM(AB39-AC39)</f>
        <v>61049</v>
      </c>
      <c r="AE39" s="91"/>
      <c r="AI39" s="64"/>
      <c r="AJ39" s="64"/>
      <c r="AK39" s="64"/>
      <c r="AL39" s="64"/>
      <c r="AM39" s="64"/>
      <c r="AN39" s="64"/>
      <c r="AO39" s="64"/>
      <c r="AP39" s="64"/>
      <c r="AQ39" s="64"/>
      <c r="AR39" s="64"/>
      <c r="AS39" s="64"/>
      <c r="AT39" s="64"/>
      <c r="AU39" s="64"/>
      <c r="AV39" s="64"/>
      <c r="AW39" s="64"/>
      <c r="AX39" s="64"/>
    </row>
    <row r="40" spans="1:50" x14ac:dyDescent="0.2">
      <c r="A40" s="85" t="s">
        <v>50</v>
      </c>
      <c r="B40" s="86">
        <v>3932</v>
      </c>
      <c r="C40" s="86">
        <v>137</v>
      </c>
      <c r="D40" s="86">
        <v>344</v>
      </c>
      <c r="E40" s="86">
        <v>4139</v>
      </c>
      <c r="F40" s="86">
        <v>6200</v>
      </c>
      <c r="G40" s="86">
        <v>1438</v>
      </c>
      <c r="H40" s="86">
        <v>3844</v>
      </c>
      <c r="I40" s="86">
        <v>12401</v>
      </c>
      <c r="J40" s="86">
        <v>4171</v>
      </c>
      <c r="K40" s="86">
        <v>3100</v>
      </c>
      <c r="L40" s="86">
        <v>3500</v>
      </c>
      <c r="M40" s="86">
        <v>13576</v>
      </c>
      <c r="N40" s="86">
        <v>2572</v>
      </c>
      <c r="O40" s="86">
        <v>7500</v>
      </c>
      <c r="P40" s="86">
        <v>3500</v>
      </c>
      <c r="Q40" s="86">
        <v>8649</v>
      </c>
      <c r="R40" s="86">
        <v>59240</v>
      </c>
      <c r="S40" s="86">
        <v>17223</v>
      </c>
      <c r="T40" s="86">
        <v>3500</v>
      </c>
      <c r="U40" s="86">
        <v>55683</v>
      </c>
      <c r="V40" s="86">
        <v>19175</v>
      </c>
      <c r="W40" s="86">
        <v>77169</v>
      </c>
      <c r="X40" s="86">
        <v>0</v>
      </c>
      <c r="Y40" s="86">
        <v>3606</v>
      </c>
      <c r="Z40" s="86">
        <f>SUM(B40)+(F40)+(J40)+(N40)+(R40)+(V40)</f>
        <v>95290</v>
      </c>
      <c r="AA40" s="86">
        <v>3000</v>
      </c>
      <c r="AB40" s="86">
        <f>SUM(C40)+(G40)+(K40)+(O40)+(S40)+(W40)</f>
        <v>106567</v>
      </c>
      <c r="AC40" s="86">
        <v>3000</v>
      </c>
      <c r="AD40" s="86">
        <f>SUM(AB40-AC40)</f>
        <v>103567</v>
      </c>
      <c r="AE40" s="94">
        <v>3000</v>
      </c>
      <c r="AF40" s="8"/>
      <c r="AG40" s="8"/>
      <c r="AH40" s="8"/>
      <c r="AI40" s="56"/>
      <c r="AJ40" s="56"/>
      <c r="AK40" s="56"/>
      <c r="AL40" s="56"/>
      <c r="AM40" s="56"/>
      <c r="AN40" s="56"/>
      <c r="AO40" s="56"/>
      <c r="AP40" s="56"/>
      <c r="AQ40" s="56"/>
      <c r="AR40" s="56"/>
      <c r="AS40" s="56"/>
      <c r="AT40" s="56"/>
      <c r="AU40" s="56"/>
      <c r="AV40" s="56"/>
      <c r="AW40" s="56"/>
      <c r="AX40" s="56"/>
    </row>
    <row r="41" spans="1:50" s="7" customFormat="1" x14ac:dyDescent="0.2">
      <c r="A41" s="36" t="s">
        <v>41</v>
      </c>
      <c r="B41" s="68" t="s">
        <v>4</v>
      </c>
      <c r="C41" s="68" t="s">
        <v>4</v>
      </c>
      <c r="D41" s="68" t="s">
        <v>4</v>
      </c>
      <c r="E41" s="68" t="s">
        <v>4</v>
      </c>
      <c r="F41" s="32">
        <v>26170</v>
      </c>
      <c r="G41" s="32">
        <v>1356</v>
      </c>
      <c r="H41" s="32">
        <v>3750</v>
      </c>
      <c r="I41" s="32">
        <v>28001</v>
      </c>
      <c r="J41" s="68">
        <v>7260</v>
      </c>
      <c r="K41" s="68">
        <v>4008</v>
      </c>
      <c r="L41" s="68">
        <v>5250</v>
      </c>
      <c r="M41" s="68">
        <v>32755</v>
      </c>
      <c r="N41" s="32">
        <v>5396</v>
      </c>
      <c r="O41" s="32">
        <v>31289</v>
      </c>
      <c r="P41" s="32">
        <v>5750</v>
      </c>
      <c r="Q41" s="32">
        <v>6504</v>
      </c>
      <c r="R41" s="68"/>
      <c r="S41" s="68"/>
      <c r="T41" s="68"/>
      <c r="U41" s="68"/>
      <c r="V41" s="79">
        <v>750</v>
      </c>
      <c r="W41" s="79">
        <v>5921</v>
      </c>
      <c r="X41" s="79">
        <v>2119</v>
      </c>
      <c r="Y41" s="79">
        <v>0</v>
      </c>
      <c r="Z41" s="67">
        <f>SUM(F41)+(J41)+(N41)+(V41)</f>
        <v>39576</v>
      </c>
      <c r="AA41" s="67">
        <f>P41</f>
        <v>5750</v>
      </c>
      <c r="AB41" s="67">
        <f>SUM(G41)+(K41)+(O41)+(W41)</f>
        <v>42574</v>
      </c>
      <c r="AC41" s="67">
        <v>3631</v>
      </c>
      <c r="AD41" s="67">
        <f>SUM(AB41-AC41)</f>
        <v>38943</v>
      </c>
      <c r="AE41" s="91">
        <v>2119</v>
      </c>
      <c r="AI41" s="64"/>
      <c r="AJ41" s="64"/>
      <c r="AK41" s="64"/>
      <c r="AL41" s="64"/>
      <c r="AM41" s="64"/>
      <c r="AN41" s="64"/>
      <c r="AO41" s="64"/>
      <c r="AP41" s="64"/>
      <c r="AQ41" s="64"/>
      <c r="AR41" s="64"/>
      <c r="AS41" s="64"/>
      <c r="AT41" s="64"/>
      <c r="AU41" s="64"/>
      <c r="AV41" s="64"/>
      <c r="AW41" s="64"/>
      <c r="AX41" s="64"/>
    </row>
    <row r="42" spans="1:50" s="8" customFormat="1" x14ac:dyDescent="0.2">
      <c r="A42" s="34" t="s">
        <v>42</v>
      </c>
      <c r="B42" s="67" t="s">
        <v>4</v>
      </c>
      <c r="C42" s="67" t="s">
        <v>4</v>
      </c>
      <c r="D42" s="67" t="s">
        <v>4</v>
      </c>
      <c r="E42" s="67" t="s">
        <v>4</v>
      </c>
      <c r="F42" s="30" t="s">
        <v>4</v>
      </c>
      <c r="G42" s="30" t="s">
        <v>4</v>
      </c>
      <c r="H42" s="30" t="s">
        <v>4</v>
      </c>
      <c r="I42" s="30" t="s">
        <v>4</v>
      </c>
      <c r="J42" s="67">
        <v>33442</v>
      </c>
      <c r="K42" s="67">
        <v>19411</v>
      </c>
      <c r="L42" s="67">
        <v>25</v>
      </c>
      <c r="M42" s="67">
        <v>15193</v>
      </c>
      <c r="N42" s="30">
        <v>21484</v>
      </c>
      <c r="O42" s="30">
        <v>25777</v>
      </c>
      <c r="P42" s="30">
        <v>25</v>
      </c>
      <c r="Q42" s="30">
        <v>14670</v>
      </c>
      <c r="R42" s="67">
        <v>28790</v>
      </c>
      <c r="S42" s="67">
        <v>27813</v>
      </c>
      <c r="T42" s="67">
        <v>0</v>
      </c>
      <c r="U42" s="67">
        <v>20653</v>
      </c>
      <c r="V42" s="77">
        <v>12565</v>
      </c>
      <c r="W42" s="77">
        <v>27131</v>
      </c>
      <c r="X42" s="77">
        <v>0</v>
      </c>
      <c r="Y42" s="77">
        <v>8293</v>
      </c>
      <c r="Z42" s="67">
        <f>SUM(J42+N42+R42+V42)</f>
        <v>96281</v>
      </c>
      <c r="AA42" s="67">
        <f>SUM(P42)</f>
        <v>25</v>
      </c>
      <c r="AB42" s="67">
        <f>SUM(K42+O42+S42+W42)</f>
        <v>100132</v>
      </c>
      <c r="AC42" s="67">
        <v>25</v>
      </c>
      <c r="AD42" s="67">
        <f>SUM(AB42-AC42)</f>
        <v>100107</v>
      </c>
      <c r="AE42" s="91"/>
      <c r="AI42" s="56"/>
      <c r="AJ42" s="56"/>
      <c r="AK42" s="56"/>
      <c r="AL42" s="56"/>
      <c r="AM42" s="56"/>
      <c r="AN42" s="56"/>
      <c r="AO42" s="56"/>
      <c r="AP42" s="56"/>
      <c r="AQ42" s="56"/>
      <c r="AR42" s="56"/>
      <c r="AS42" s="56"/>
      <c r="AT42" s="56"/>
      <c r="AU42" s="56"/>
      <c r="AV42" s="56"/>
      <c r="AW42" s="56"/>
      <c r="AX42" s="56"/>
    </row>
    <row r="43" spans="1:50" s="28" customFormat="1" x14ac:dyDescent="0.2">
      <c r="A43" s="37" t="s">
        <v>26</v>
      </c>
      <c r="B43" s="69">
        <f>SUM(B39:B40)</f>
        <v>3932</v>
      </c>
      <c r="C43" s="69">
        <f>SUM(C39:C40)</f>
        <v>137</v>
      </c>
      <c r="D43" s="69">
        <f>SUM(D39:D40)</f>
        <v>344</v>
      </c>
      <c r="E43" s="69">
        <f>SUM(E39:E40)</f>
        <v>4139</v>
      </c>
      <c r="F43" s="31">
        <f t="shared" ref="F43:AC43" si="14">SUM(F39:F42)</f>
        <v>60309</v>
      </c>
      <c r="G43" s="31">
        <f t="shared" si="14"/>
        <v>5571</v>
      </c>
      <c r="H43" s="31">
        <f t="shared" si="14"/>
        <v>10594</v>
      </c>
      <c r="I43" s="31">
        <f t="shared" si="14"/>
        <v>67838</v>
      </c>
      <c r="J43" s="69">
        <f t="shared" si="14"/>
        <v>66394</v>
      </c>
      <c r="K43" s="69">
        <f t="shared" si="14"/>
        <v>39259</v>
      </c>
      <c r="L43" s="69">
        <f t="shared" si="14"/>
        <v>11775</v>
      </c>
      <c r="M43" s="69">
        <f t="shared" si="14"/>
        <v>97075</v>
      </c>
      <c r="N43" s="31">
        <f t="shared" si="14"/>
        <v>38319</v>
      </c>
      <c r="O43" s="31">
        <f t="shared" si="14"/>
        <v>89933</v>
      </c>
      <c r="P43" s="31">
        <f t="shared" si="14"/>
        <v>12275</v>
      </c>
      <c r="Q43" s="31">
        <f t="shared" si="14"/>
        <v>47023</v>
      </c>
      <c r="R43" s="69">
        <f t="shared" si="14"/>
        <v>88030</v>
      </c>
      <c r="S43" s="69">
        <f t="shared" si="14"/>
        <v>45036</v>
      </c>
      <c r="T43" s="69">
        <f t="shared" si="14"/>
        <v>3500</v>
      </c>
      <c r="U43" s="69">
        <f t="shared" si="14"/>
        <v>76336</v>
      </c>
      <c r="V43" s="78">
        <f t="shared" si="14"/>
        <v>34122</v>
      </c>
      <c r="W43" s="78">
        <f t="shared" si="14"/>
        <v>130386</v>
      </c>
      <c r="X43" s="78">
        <f t="shared" si="14"/>
        <v>2119</v>
      </c>
      <c r="Y43" s="78">
        <f t="shared" si="14"/>
        <v>11899</v>
      </c>
      <c r="Z43" s="69">
        <f t="shared" si="14"/>
        <v>291106</v>
      </c>
      <c r="AA43" s="69">
        <f>SUM(AA39:AA42)</f>
        <v>11775</v>
      </c>
      <c r="AB43" s="69">
        <f>SUM(AB39:AB42 )</f>
        <v>310322</v>
      </c>
      <c r="AC43" s="69">
        <f t="shared" si="14"/>
        <v>6656</v>
      </c>
      <c r="AD43" s="69">
        <f>SUM(AD39:AD42)</f>
        <v>303666</v>
      </c>
      <c r="AE43" s="92">
        <f>SUM(AE39:AE42)</f>
        <v>5119</v>
      </c>
      <c r="AI43" s="65"/>
      <c r="AJ43" s="65"/>
      <c r="AK43" s="65"/>
      <c r="AL43" s="65"/>
      <c r="AM43" s="65"/>
      <c r="AN43" s="65"/>
      <c r="AO43" s="65"/>
      <c r="AP43" s="65"/>
      <c r="AQ43" s="65"/>
      <c r="AR43" s="65"/>
      <c r="AS43" s="65"/>
      <c r="AT43" s="65"/>
      <c r="AU43" s="65"/>
      <c r="AV43" s="65"/>
      <c r="AW43" s="65"/>
      <c r="AX43" s="65"/>
    </row>
    <row r="44" spans="1:50" s="28" customFormat="1" x14ac:dyDescent="0.2">
      <c r="A44" s="37"/>
      <c r="B44" s="69"/>
      <c r="C44" s="69"/>
      <c r="D44" s="69"/>
      <c r="E44" s="69"/>
      <c r="F44" s="31"/>
      <c r="G44" s="31"/>
      <c r="H44" s="31"/>
      <c r="I44" s="31"/>
      <c r="J44" s="69"/>
      <c r="K44" s="69"/>
      <c r="L44" s="69"/>
      <c r="M44" s="69"/>
      <c r="N44" s="31"/>
      <c r="O44" s="31"/>
      <c r="P44" s="31"/>
      <c r="Q44" s="31"/>
      <c r="R44" s="69"/>
      <c r="S44" s="69"/>
      <c r="T44" s="69"/>
      <c r="U44" s="69"/>
      <c r="V44" s="78"/>
      <c r="W44" s="78"/>
      <c r="X44" s="78"/>
      <c r="Y44" s="78"/>
      <c r="Z44" s="69"/>
      <c r="AA44" s="69"/>
      <c r="AB44" s="69"/>
      <c r="AC44" s="69"/>
      <c r="AD44" s="67"/>
      <c r="AE44" s="92"/>
      <c r="AI44" s="65"/>
      <c r="AJ44" s="65"/>
      <c r="AK44" s="65"/>
      <c r="AL44" s="65"/>
      <c r="AM44" s="65"/>
      <c r="AN44" s="65"/>
      <c r="AO44" s="65"/>
      <c r="AP44" s="65"/>
      <c r="AQ44" s="65"/>
      <c r="AR44" s="65"/>
      <c r="AS44" s="65"/>
      <c r="AT44" s="65"/>
      <c r="AU44" s="65"/>
      <c r="AV44" s="65"/>
      <c r="AW44" s="65"/>
      <c r="AX44" s="65"/>
    </row>
    <row r="45" spans="1:50" s="7" customFormat="1" x14ac:dyDescent="0.2">
      <c r="A45" s="105" t="s">
        <v>19</v>
      </c>
      <c r="B45" s="108"/>
      <c r="C45" s="108"/>
      <c r="D45" s="108"/>
      <c r="E45" s="10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90"/>
      <c r="AI45" s="64"/>
      <c r="AJ45" s="64"/>
      <c r="AK45" s="64"/>
      <c r="AL45" s="64"/>
      <c r="AM45" s="64"/>
      <c r="AN45" s="64"/>
      <c r="AO45" s="64"/>
      <c r="AP45" s="64"/>
      <c r="AQ45" s="64"/>
      <c r="AR45" s="64"/>
      <c r="AS45" s="64"/>
      <c r="AT45" s="64"/>
      <c r="AU45" s="64"/>
      <c r="AV45" s="64"/>
      <c r="AW45" s="64"/>
      <c r="AX45" s="64"/>
    </row>
    <row r="46" spans="1:50" s="8" customFormat="1" x14ac:dyDescent="0.2">
      <c r="A46" s="34" t="s">
        <v>43</v>
      </c>
      <c r="B46" s="67" t="s">
        <v>4</v>
      </c>
      <c r="C46" s="67" t="s">
        <v>4</v>
      </c>
      <c r="D46" s="67" t="s">
        <v>4</v>
      </c>
      <c r="E46" s="67" t="s">
        <v>4</v>
      </c>
      <c r="F46" s="30" t="s">
        <v>4</v>
      </c>
      <c r="G46" s="30" t="s">
        <v>4</v>
      </c>
      <c r="H46" s="30" t="s">
        <v>4</v>
      </c>
      <c r="I46" s="30" t="s">
        <v>4</v>
      </c>
      <c r="J46" s="67" t="s">
        <v>4</v>
      </c>
      <c r="K46" s="67" t="s">
        <v>4</v>
      </c>
      <c r="L46" s="67" t="s">
        <v>4</v>
      </c>
      <c r="M46" s="67" t="s">
        <v>4</v>
      </c>
      <c r="N46" s="30" t="s">
        <v>4</v>
      </c>
      <c r="O46" s="30" t="s">
        <v>4</v>
      </c>
      <c r="P46" s="30" t="s">
        <v>4</v>
      </c>
      <c r="Q46" s="30" t="s">
        <v>4</v>
      </c>
      <c r="R46" s="67"/>
      <c r="S46" s="67"/>
      <c r="T46" s="67"/>
      <c r="U46" s="67"/>
      <c r="V46" s="77" t="s">
        <v>4</v>
      </c>
      <c r="W46" s="77" t="s">
        <v>4</v>
      </c>
      <c r="X46" s="77" t="s">
        <v>4</v>
      </c>
      <c r="Y46" s="77" t="s">
        <v>4</v>
      </c>
      <c r="Z46" s="67">
        <v>0</v>
      </c>
      <c r="AA46" s="67">
        <f t="shared" ref="AA46" si="15">T46</f>
        <v>0</v>
      </c>
      <c r="AB46" s="67">
        <v>0</v>
      </c>
      <c r="AC46" s="67">
        <v>0</v>
      </c>
      <c r="AD46" s="67">
        <v>0</v>
      </c>
      <c r="AE46" s="91"/>
      <c r="AI46" s="56"/>
      <c r="AJ46" s="56"/>
      <c r="AK46" s="56"/>
      <c r="AL46" s="56"/>
      <c r="AM46" s="56"/>
      <c r="AN46" s="56"/>
      <c r="AO46" s="56"/>
      <c r="AP46" s="56"/>
      <c r="AQ46" s="56"/>
      <c r="AR46" s="56"/>
      <c r="AS46" s="56"/>
      <c r="AT46" s="56"/>
      <c r="AU46" s="56"/>
      <c r="AV46" s="56"/>
      <c r="AW46" s="56"/>
      <c r="AX46" s="56"/>
    </row>
    <row r="47" spans="1:50" s="8" customFormat="1" x14ac:dyDescent="0.2">
      <c r="A47" s="34" t="s">
        <v>44</v>
      </c>
      <c r="B47" s="67" t="s">
        <v>4</v>
      </c>
      <c r="C47" s="67" t="s">
        <v>4</v>
      </c>
      <c r="D47" s="67" t="s">
        <v>4</v>
      </c>
      <c r="E47" s="67" t="s">
        <v>4</v>
      </c>
      <c r="F47" s="30" t="s">
        <v>4</v>
      </c>
      <c r="G47" s="30" t="s">
        <v>4</v>
      </c>
      <c r="H47" s="30" t="s">
        <v>4</v>
      </c>
      <c r="I47" s="30" t="s">
        <v>4</v>
      </c>
      <c r="J47" s="67">
        <v>4015</v>
      </c>
      <c r="K47" s="67">
        <v>4115</v>
      </c>
      <c r="L47" s="67">
        <v>0</v>
      </c>
      <c r="M47" s="67">
        <v>0</v>
      </c>
      <c r="N47" s="30">
        <v>4015</v>
      </c>
      <c r="O47" s="30">
        <v>9894</v>
      </c>
      <c r="P47" s="30">
        <v>5780</v>
      </c>
      <c r="Q47" s="30">
        <v>0</v>
      </c>
      <c r="R47" s="67"/>
      <c r="S47" s="67"/>
      <c r="T47" s="67"/>
      <c r="U47" s="67"/>
      <c r="V47" s="77" t="s">
        <v>4</v>
      </c>
      <c r="W47" s="77" t="s">
        <v>4</v>
      </c>
      <c r="X47" s="77" t="s">
        <v>4</v>
      </c>
      <c r="Y47" s="77" t="s">
        <v>4</v>
      </c>
      <c r="Z47" s="67">
        <f>SUM(J47)+(N47)</f>
        <v>8030</v>
      </c>
      <c r="AA47" s="67">
        <v>5780</v>
      </c>
      <c r="AB47" s="67">
        <f>SUM(K47)+(O47)</f>
        <v>14009</v>
      </c>
      <c r="AC47" s="67">
        <v>0</v>
      </c>
      <c r="AD47" s="67">
        <f t="shared" ref="AD47" si="16">SUM(AB47-AC47)</f>
        <v>14009</v>
      </c>
      <c r="AE47" s="91">
        <v>5780</v>
      </c>
      <c r="AI47" s="56"/>
      <c r="AJ47" s="56"/>
      <c r="AK47" s="56"/>
      <c r="AL47" s="56"/>
      <c r="AM47" s="56"/>
      <c r="AN47" s="56"/>
      <c r="AO47" s="56"/>
      <c r="AP47" s="56"/>
      <c r="AQ47" s="56"/>
      <c r="AR47" s="56"/>
      <c r="AS47" s="56"/>
      <c r="AT47" s="56"/>
      <c r="AU47" s="56"/>
      <c r="AV47" s="56"/>
      <c r="AW47" s="56"/>
      <c r="AX47" s="56"/>
    </row>
    <row r="48" spans="1:50" s="8" customFormat="1" x14ac:dyDescent="0.2">
      <c r="A48" s="34" t="s">
        <v>45</v>
      </c>
      <c r="B48" s="67" t="s">
        <v>4</v>
      </c>
      <c r="C48" s="67" t="s">
        <v>4</v>
      </c>
      <c r="D48" s="67" t="s">
        <v>4</v>
      </c>
      <c r="E48" s="67" t="s">
        <v>4</v>
      </c>
      <c r="F48" s="30">
        <v>47143</v>
      </c>
      <c r="G48" s="30">
        <v>7180</v>
      </c>
      <c r="H48" s="30">
        <v>0</v>
      </c>
      <c r="I48" s="30">
        <v>39963</v>
      </c>
      <c r="J48" s="67">
        <v>36615</v>
      </c>
      <c r="K48" s="67">
        <v>24134</v>
      </c>
      <c r="L48" s="67"/>
      <c r="M48" s="67">
        <v>46820</v>
      </c>
      <c r="N48" s="30">
        <v>22399</v>
      </c>
      <c r="O48" s="30">
        <v>23705</v>
      </c>
      <c r="P48" s="30">
        <v>0</v>
      </c>
      <c r="Q48" s="30">
        <v>44548</v>
      </c>
      <c r="R48" s="67"/>
      <c r="S48" s="67"/>
      <c r="T48" s="67"/>
      <c r="U48" s="67"/>
      <c r="V48" s="77">
        <v>4946</v>
      </c>
      <c r="W48" s="77">
        <v>54655</v>
      </c>
      <c r="X48" s="77">
        <v>0</v>
      </c>
      <c r="Y48" s="77">
        <v>181</v>
      </c>
      <c r="Z48" s="67">
        <f>SUM(F48+J48+N48+V48)</f>
        <v>111103</v>
      </c>
      <c r="AA48" s="67">
        <v>0</v>
      </c>
      <c r="AB48" s="67">
        <f>SUM(G48+K48+O48+W48)</f>
        <v>109674</v>
      </c>
      <c r="AC48" s="67">
        <v>0</v>
      </c>
      <c r="AD48" s="67">
        <f>SUM(AB48-AC48)</f>
        <v>109674</v>
      </c>
      <c r="AE48" s="91"/>
      <c r="AI48" s="56"/>
      <c r="AJ48" s="56"/>
      <c r="AK48" s="56"/>
      <c r="AL48" s="56"/>
      <c r="AM48" s="56"/>
      <c r="AN48" s="56"/>
      <c r="AO48" s="56"/>
      <c r="AP48" s="56"/>
      <c r="AQ48" s="56"/>
      <c r="AR48" s="56"/>
      <c r="AS48" s="56"/>
      <c r="AT48" s="56"/>
      <c r="AU48" s="56"/>
      <c r="AV48" s="56"/>
      <c r="AW48" s="56"/>
      <c r="AX48" s="56"/>
    </row>
    <row r="49" spans="1:50" s="8" customFormat="1" x14ac:dyDescent="0.2">
      <c r="A49" s="85" t="s">
        <v>53</v>
      </c>
      <c r="B49" s="86">
        <v>1050</v>
      </c>
      <c r="C49" s="86">
        <v>1581</v>
      </c>
      <c r="D49" s="86">
        <v>0</v>
      </c>
      <c r="E49" s="86">
        <v>1473</v>
      </c>
      <c r="F49" s="86">
        <v>41591</v>
      </c>
      <c r="G49" s="86">
        <v>25701</v>
      </c>
      <c r="H49" s="86">
        <v>1619</v>
      </c>
      <c r="I49" s="86">
        <v>19465</v>
      </c>
      <c r="J49" s="86">
        <v>41591</v>
      </c>
      <c r="K49" s="86">
        <v>25701</v>
      </c>
      <c r="L49" s="86">
        <v>1619</v>
      </c>
      <c r="M49" s="86" t="s">
        <v>64</v>
      </c>
      <c r="N49" s="86">
        <v>34570</v>
      </c>
      <c r="O49" s="86">
        <v>40480</v>
      </c>
      <c r="P49" s="86">
        <v>2646</v>
      </c>
      <c r="Q49" s="86">
        <v>10555</v>
      </c>
      <c r="R49" s="86"/>
      <c r="S49" s="86"/>
      <c r="T49" s="86"/>
      <c r="U49" s="86"/>
      <c r="V49" s="86">
        <v>8726</v>
      </c>
      <c r="W49" s="86">
        <v>28129</v>
      </c>
      <c r="X49" s="86">
        <v>2646</v>
      </c>
      <c r="Y49" s="86">
        <v>678</v>
      </c>
      <c r="Z49" s="86">
        <f>SUM(B49)+(F49)+(J49)+(N49)+(V49)</f>
        <v>127528</v>
      </c>
      <c r="AA49" s="87">
        <f>X49</f>
        <v>2646</v>
      </c>
      <c r="AB49" s="86">
        <f>SUM(C49)+(G49)+(K49)+(O49)+(W49)</f>
        <v>121592</v>
      </c>
      <c r="AC49" s="86">
        <v>0</v>
      </c>
      <c r="AD49" s="86">
        <f>SUM(AB49-AC49)</f>
        <v>121592</v>
      </c>
      <c r="AE49" s="94">
        <v>164453</v>
      </c>
      <c r="AI49" s="56"/>
      <c r="AJ49" s="56"/>
      <c r="AK49" s="56"/>
      <c r="AL49" s="56"/>
      <c r="AM49" s="56"/>
      <c r="AN49" s="56"/>
      <c r="AO49" s="56"/>
      <c r="AP49" s="56"/>
      <c r="AQ49" s="56"/>
      <c r="AR49" s="56"/>
      <c r="AS49" s="56"/>
      <c r="AT49" s="56"/>
      <c r="AU49" s="56"/>
      <c r="AV49" s="56"/>
      <c r="AW49" s="56"/>
      <c r="AX49" s="56"/>
    </row>
    <row r="50" spans="1:50" s="28" customFormat="1" x14ac:dyDescent="0.2">
      <c r="A50" s="37" t="s">
        <v>27</v>
      </c>
      <c r="B50" s="69">
        <f t="shared" ref="B50:E50" si="17">SUM(B46:B49)</f>
        <v>1050</v>
      </c>
      <c r="C50" s="69">
        <f>SUM(C46:C49)</f>
        <v>1581</v>
      </c>
      <c r="D50" s="69">
        <f t="shared" si="17"/>
        <v>0</v>
      </c>
      <c r="E50" s="69">
        <f t="shared" si="17"/>
        <v>1473</v>
      </c>
      <c r="F50" s="31">
        <f t="shared" ref="F50:Q50" si="18">SUM(F46:F49)</f>
        <v>88734</v>
      </c>
      <c r="G50" s="31">
        <f t="shared" si="18"/>
        <v>32881</v>
      </c>
      <c r="H50" s="31">
        <f t="shared" si="18"/>
        <v>1619</v>
      </c>
      <c r="I50" s="31">
        <f t="shared" si="18"/>
        <v>59428</v>
      </c>
      <c r="J50" s="69">
        <f t="shared" si="18"/>
        <v>82221</v>
      </c>
      <c r="K50" s="69">
        <f t="shared" si="18"/>
        <v>53950</v>
      </c>
      <c r="L50" s="69">
        <f t="shared" si="18"/>
        <v>1619</v>
      </c>
      <c r="M50" s="69">
        <f t="shared" si="18"/>
        <v>46820</v>
      </c>
      <c r="N50" s="31">
        <f t="shared" si="18"/>
        <v>60984</v>
      </c>
      <c r="O50" s="31">
        <f t="shared" si="18"/>
        <v>74079</v>
      </c>
      <c r="P50" s="31">
        <f t="shared" si="18"/>
        <v>8426</v>
      </c>
      <c r="Q50" s="31">
        <f t="shared" si="18"/>
        <v>55103</v>
      </c>
      <c r="R50" s="69"/>
      <c r="S50" s="69"/>
      <c r="T50" s="69"/>
      <c r="U50" s="69"/>
      <c r="V50" s="78">
        <f>SUM(V48:V49)</f>
        <v>13672</v>
      </c>
      <c r="W50" s="78">
        <f>SUM(W48:W49)</f>
        <v>82784</v>
      </c>
      <c r="X50" s="78">
        <f>SUM(X48:X49)</f>
        <v>2646</v>
      </c>
      <c r="Y50" s="78">
        <f>SUM(Y48:Y49)</f>
        <v>859</v>
      </c>
      <c r="Z50" s="69">
        <f>SUM(Z47:Z49)</f>
        <v>246661</v>
      </c>
      <c r="AA50" s="69">
        <f>SUM(AA46:AA49)</f>
        <v>8426</v>
      </c>
      <c r="AB50" s="69">
        <f>SUM(AB47:AB49)</f>
        <v>245275</v>
      </c>
      <c r="AC50" s="69">
        <f>SUM(AC46:AC49)</f>
        <v>0</v>
      </c>
      <c r="AD50" s="69">
        <f>SUM(C50+G50+K50+O50+W50)</f>
        <v>245275</v>
      </c>
      <c r="AE50" s="92">
        <f>SUM(AE46:AE49)</f>
        <v>170233</v>
      </c>
      <c r="AI50" s="65"/>
      <c r="AJ50" s="65"/>
      <c r="AK50" s="65"/>
      <c r="AL50" s="65"/>
      <c r="AM50" s="65"/>
      <c r="AN50" s="65"/>
      <c r="AO50" s="65"/>
      <c r="AP50" s="65"/>
      <c r="AQ50" s="65"/>
      <c r="AR50" s="65"/>
      <c r="AS50" s="65"/>
      <c r="AT50" s="65"/>
      <c r="AU50" s="65"/>
      <c r="AV50" s="65"/>
      <c r="AW50" s="65"/>
      <c r="AX50" s="65"/>
    </row>
    <row r="51" spans="1:50" s="28" customFormat="1" x14ac:dyDescent="0.2">
      <c r="A51" s="37"/>
      <c r="B51" s="69"/>
      <c r="C51" s="69"/>
      <c r="D51" s="69"/>
      <c r="E51" s="69"/>
      <c r="F51" s="31"/>
      <c r="G51" s="31"/>
      <c r="H51" s="31"/>
      <c r="I51" s="31"/>
      <c r="J51" s="69"/>
      <c r="K51" s="69"/>
      <c r="L51" s="69"/>
      <c r="M51" s="69"/>
      <c r="N51" s="31"/>
      <c r="O51" s="31"/>
      <c r="P51" s="31"/>
      <c r="Q51" s="31"/>
      <c r="R51" s="69"/>
      <c r="S51" s="69"/>
      <c r="T51" s="69"/>
      <c r="U51" s="69"/>
      <c r="V51" s="78"/>
      <c r="W51" s="78"/>
      <c r="X51" s="78"/>
      <c r="Y51" s="78"/>
      <c r="Z51" s="69"/>
      <c r="AA51" s="69"/>
      <c r="AB51" s="69"/>
      <c r="AC51" s="69"/>
      <c r="AD51" s="67"/>
      <c r="AE51" s="92"/>
      <c r="AI51" s="65"/>
      <c r="AJ51" s="65"/>
      <c r="AK51" s="65"/>
      <c r="AL51" s="65"/>
      <c r="AM51" s="65"/>
      <c r="AN51" s="65"/>
      <c r="AO51" s="65"/>
      <c r="AP51" s="65"/>
      <c r="AQ51" s="65"/>
      <c r="AR51" s="65"/>
      <c r="AS51" s="65"/>
      <c r="AT51" s="65"/>
      <c r="AU51" s="65"/>
      <c r="AV51" s="65"/>
      <c r="AW51" s="65"/>
      <c r="AX51" s="65"/>
    </row>
    <row r="52" spans="1:50" s="16" customFormat="1" x14ac:dyDescent="0.2">
      <c r="A52" s="105" t="s">
        <v>21</v>
      </c>
      <c r="B52" s="108">
        <f t="shared" ref="B52:U52" si="19">SUM(B50,B43,B36,B32,B23,B14)</f>
        <v>288885</v>
      </c>
      <c r="C52" s="108">
        <f t="shared" si="19"/>
        <v>50331</v>
      </c>
      <c r="D52" s="108">
        <f t="shared" si="19"/>
        <v>344</v>
      </c>
      <c r="E52" s="108">
        <f t="shared" si="19"/>
        <v>243865</v>
      </c>
      <c r="F52" s="108">
        <f t="shared" si="19"/>
        <v>667529</v>
      </c>
      <c r="G52" s="108">
        <f t="shared" si="19"/>
        <v>341573</v>
      </c>
      <c r="H52" s="108">
        <f t="shared" si="19"/>
        <v>51758</v>
      </c>
      <c r="I52" s="108">
        <f t="shared" si="19"/>
        <v>600661</v>
      </c>
      <c r="J52" s="108">
        <f t="shared" si="19"/>
        <v>442040</v>
      </c>
      <c r="K52" s="108">
        <f t="shared" si="19"/>
        <v>483631</v>
      </c>
      <c r="L52" s="108">
        <f t="shared" si="19"/>
        <v>57213</v>
      </c>
      <c r="M52" s="108">
        <f t="shared" si="19"/>
        <v>547446</v>
      </c>
      <c r="N52" s="108">
        <f t="shared" si="19"/>
        <v>268374</v>
      </c>
      <c r="O52" s="108">
        <f>SUM(O50,O43,O36,O32,O23,O14)</f>
        <v>569537</v>
      </c>
      <c r="P52" s="108">
        <f t="shared" si="19"/>
        <v>73370</v>
      </c>
      <c r="Q52" s="108">
        <f t="shared" si="19"/>
        <v>274527</v>
      </c>
      <c r="R52" s="108">
        <f t="shared" si="19"/>
        <v>263052</v>
      </c>
      <c r="S52" s="108">
        <f t="shared" si="19"/>
        <v>159403</v>
      </c>
      <c r="T52" s="108">
        <f t="shared" si="19"/>
        <v>8500</v>
      </c>
      <c r="U52" s="108">
        <f t="shared" si="19"/>
        <v>185227</v>
      </c>
      <c r="V52" s="108">
        <f>SUM(V14+V23+V32+V36+V43+V50)</f>
        <v>122998</v>
      </c>
      <c r="W52" s="108">
        <f>SUM(W14+W23+232+W36+W43+W50)</f>
        <v>439044</v>
      </c>
      <c r="X52" s="108">
        <f>SUM(X14+X23+X32+X36+X43+X50)</f>
        <v>72967</v>
      </c>
      <c r="Y52" s="108">
        <f>SUM(Y14+Y23+Y32+Y36+Y43+Y50)</f>
        <v>63330</v>
      </c>
      <c r="Z52" s="108">
        <f>SUM(Z50,Z43,Z36,Z32,Z23,Z14)</f>
        <v>2052878</v>
      </c>
      <c r="AA52" s="108">
        <f>SUM(AA50,AA43,AA36,AA32,AA23,AA14)</f>
        <v>88403</v>
      </c>
      <c r="AB52" s="108">
        <f>SUM(AB50,AB43,AB36,AB32,AB23,AB14)</f>
        <v>2096051</v>
      </c>
      <c r="AC52" s="108">
        <f>SUM(AC50,AC43,AC36,AC32,AC23,AC14)</f>
        <v>13123</v>
      </c>
      <c r="AD52" s="108">
        <f>SUM(AD14+AD23+AD32+AD36+AD43+AD50)</f>
        <v>2082928</v>
      </c>
      <c r="AE52" s="95">
        <f>SUM(AE14+AE23+AE32+AE36+AE43+AE50)</f>
        <v>736076</v>
      </c>
      <c r="AF52" s="83"/>
      <c r="AG52" s="83"/>
      <c r="AH52" s="83"/>
    </row>
    <row r="53" spans="1:50" s="27" customFormat="1" ht="18" x14ac:dyDescent="0.2">
      <c r="A53" s="76"/>
      <c r="B53" s="76" t="s">
        <v>6</v>
      </c>
      <c r="C53" s="76" t="s">
        <v>5</v>
      </c>
      <c r="D53" s="76" t="s">
        <v>3</v>
      </c>
      <c r="E53" s="76" t="s">
        <v>2</v>
      </c>
      <c r="F53" s="76" t="s">
        <v>6</v>
      </c>
      <c r="G53" s="76" t="s">
        <v>5</v>
      </c>
      <c r="H53" s="76" t="s">
        <v>3</v>
      </c>
      <c r="I53" s="76" t="s">
        <v>2</v>
      </c>
      <c r="J53" s="76" t="s">
        <v>6</v>
      </c>
      <c r="K53" s="76" t="s">
        <v>5</v>
      </c>
      <c r="L53" s="76" t="s">
        <v>3</v>
      </c>
      <c r="M53" s="76" t="s">
        <v>2</v>
      </c>
      <c r="N53" s="76" t="s">
        <v>6</v>
      </c>
      <c r="O53" s="76" t="s">
        <v>5</v>
      </c>
      <c r="P53" s="76" t="s">
        <v>3</v>
      </c>
      <c r="Q53" s="76" t="s">
        <v>2</v>
      </c>
      <c r="R53" s="76" t="s">
        <v>6</v>
      </c>
      <c r="S53" s="76" t="s">
        <v>5</v>
      </c>
      <c r="T53" s="76" t="s">
        <v>3</v>
      </c>
      <c r="U53" s="76" t="s">
        <v>2</v>
      </c>
      <c r="V53" s="76" t="s">
        <v>6</v>
      </c>
      <c r="W53" s="76" t="s">
        <v>5</v>
      </c>
      <c r="X53" s="76" t="s">
        <v>3</v>
      </c>
      <c r="Y53" s="76" t="s">
        <v>2</v>
      </c>
      <c r="Z53" s="76" t="s">
        <v>7</v>
      </c>
      <c r="AA53" s="76" t="s">
        <v>7</v>
      </c>
      <c r="AB53" s="76" t="s">
        <v>69</v>
      </c>
      <c r="AC53" s="76" t="s">
        <v>70</v>
      </c>
      <c r="AD53" s="76" t="s">
        <v>71</v>
      </c>
      <c r="AE53" s="93" t="s">
        <v>63</v>
      </c>
      <c r="AF53" s="75"/>
      <c r="AG53" s="75"/>
      <c r="AH53" s="75"/>
      <c r="AI53" s="61"/>
      <c r="AJ53" s="61"/>
      <c r="AK53" s="61"/>
      <c r="AL53" s="61"/>
      <c r="AM53" s="61"/>
      <c r="AN53" s="61"/>
      <c r="AO53" s="61"/>
      <c r="AP53" s="61"/>
      <c r="AQ53" s="61"/>
      <c r="AR53" s="61"/>
      <c r="AS53" s="61"/>
      <c r="AT53" s="61"/>
      <c r="AU53" s="61"/>
      <c r="AV53" s="61"/>
      <c r="AW53" s="61"/>
      <c r="AX53" s="61"/>
    </row>
    <row r="54" spans="1:50" s="5" customFormat="1" ht="18" x14ac:dyDescent="0.2">
      <c r="A54" s="104" t="s">
        <v>51</v>
      </c>
      <c r="B54" s="88">
        <v>43115</v>
      </c>
      <c r="C54" s="88">
        <v>43115</v>
      </c>
      <c r="D54" s="88">
        <v>43115</v>
      </c>
      <c r="E54" s="88">
        <v>41835</v>
      </c>
      <c r="F54" s="88">
        <v>43297</v>
      </c>
      <c r="G54" s="88">
        <v>43297</v>
      </c>
      <c r="H54" s="88">
        <v>43297</v>
      </c>
      <c r="I54" s="88">
        <v>43297</v>
      </c>
      <c r="J54" s="88">
        <v>43382</v>
      </c>
      <c r="K54" s="88">
        <v>43382</v>
      </c>
      <c r="L54" s="88">
        <v>43382</v>
      </c>
      <c r="M54" s="88">
        <v>43382</v>
      </c>
      <c r="N54" s="88">
        <v>43402</v>
      </c>
      <c r="O54" s="88">
        <v>43402</v>
      </c>
      <c r="P54" s="88">
        <v>43402</v>
      </c>
      <c r="Q54" s="88">
        <v>43402</v>
      </c>
      <c r="R54" s="88">
        <v>43437</v>
      </c>
      <c r="S54" s="88">
        <v>43437</v>
      </c>
      <c r="T54" s="88">
        <v>43437</v>
      </c>
      <c r="U54" s="88">
        <v>43437</v>
      </c>
      <c r="V54" s="88">
        <v>43480</v>
      </c>
      <c r="W54" s="88">
        <v>43480</v>
      </c>
      <c r="X54" s="88">
        <v>43480</v>
      </c>
      <c r="Y54" s="88">
        <v>43480</v>
      </c>
      <c r="Z54" s="88" t="s">
        <v>67</v>
      </c>
      <c r="AA54" s="88" t="s">
        <v>68</v>
      </c>
      <c r="AB54" s="88" t="s">
        <v>11</v>
      </c>
      <c r="AC54" s="88" t="s">
        <v>10</v>
      </c>
      <c r="AD54" s="88" t="s">
        <v>11</v>
      </c>
      <c r="AE54" s="93" t="s">
        <v>65</v>
      </c>
      <c r="AF54" s="98"/>
      <c r="AG54" s="98"/>
      <c r="AH54" s="98"/>
      <c r="AI54" s="62"/>
      <c r="AJ54" s="63"/>
      <c r="AK54" s="63"/>
      <c r="AL54" s="63"/>
      <c r="AM54" s="63"/>
      <c r="AN54" s="63"/>
      <c r="AO54" s="63"/>
      <c r="AP54" s="63"/>
      <c r="AQ54" s="63"/>
      <c r="AR54" s="63"/>
      <c r="AS54" s="63"/>
      <c r="AT54" s="63"/>
      <c r="AU54" s="63"/>
      <c r="AV54" s="63"/>
      <c r="AW54" s="63"/>
      <c r="AX54" s="63"/>
    </row>
    <row r="55" spans="1:50" s="16" customFormat="1" x14ac:dyDescent="0.2">
      <c r="A55" s="38"/>
      <c r="B55" s="71"/>
      <c r="C55" s="38"/>
      <c r="D55" s="38"/>
      <c r="E55" s="38"/>
      <c r="F55" s="38"/>
      <c r="G55" s="38"/>
      <c r="H55" s="39"/>
      <c r="I55" s="39"/>
      <c r="J55" s="40"/>
      <c r="K55" s="40"/>
      <c r="L55" s="41"/>
      <c r="M55" s="41"/>
      <c r="N55" s="41"/>
      <c r="O55" s="41"/>
      <c r="P55" s="42"/>
      <c r="Q55" s="42"/>
      <c r="R55" s="43"/>
      <c r="S55" s="43"/>
      <c r="T55" s="43"/>
      <c r="U55" s="40"/>
      <c r="V55" s="40"/>
      <c r="W55" s="40"/>
      <c r="X55" s="40"/>
      <c r="Y55" s="40"/>
      <c r="Z55" s="66"/>
      <c r="AA55" s="40"/>
      <c r="AB55" s="32"/>
      <c r="AC55" s="32"/>
      <c r="AD55" s="66"/>
      <c r="AE55" s="44"/>
      <c r="AF55" s="99"/>
      <c r="AG55" s="100"/>
      <c r="AH55" s="101"/>
      <c r="AI55" s="17"/>
    </row>
    <row r="56" spans="1:50" s="16" customFormat="1" x14ac:dyDescent="0.2">
      <c r="A56" s="45" t="s">
        <v>20</v>
      </c>
      <c r="B56" s="46"/>
      <c r="C56" s="46"/>
      <c r="D56" s="38"/>
      <c r="E56" s="38"/>
      <c r="F56" s="38"/>
      <c r="G56" s="38"/>
      <c r="H56" s="38"/>
      <c r="I56" s="38"/>
      <c r="J56" s="38"/>
      <c r="K56" s="38"/>
      <c r="L56" s="38"/>
      <c r="M56" s="38"/>
      <c r="N56" s="38"/>
      <c r="O56" s="38"/>
      <c r="P56" s="39"/>
      <c r="Q56" s="39"/>
      <c r="R56" s="40"/>
      <c r="S56" s="40"/>
      <c r="T56" s="41"/>
      <c r="U56" s="41"/>
      <c r="V56" s="41"/>
      <c r="W56" s="41"/>
      <c r="X56" s="41"/>
      <c r="Y56" s="41"/>
      <c r="Z56" s="41"/>
      <c r="AA56" s="41"/>
      <c r="AB56" s="32"/>
      <c r="AC56" s="32"/>
      <c r="AD56" s="41"/>
      <c r="AE56" s="33"/>
      <c r="AF56" s="101"/>
      <c r="AG56" s="100"/>
      <c r="AH56" s="101"/>
      <c r="AJ56" s="19"/>
      <c r="AL56" s="18"/>
      <c r="AM56" s="17"/>
    </row>
    <row r="57" spans="1:50" s="16" customFormat="1" x14ac:dyDescent="0.2">
      <c r="A57" s="119" t="s">
        <v>66</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01"/>
      <c r="AG57" s="100"/>
      <c r="AH57" s="101"/>
      <c r="AJ57" s="19"/>
      <c r="AL57" s="18"/>
      <c r="AM57" s="17"/>
    </row>
    <row r="58" spans="1:50" s="11" customFormat="1" x14ac:dyDescent="0.2">
      <c r="A58" s="116" t="s">
        <v>60</v>
      </c>
      <c r="B58" s="117"/>
      <c r="C58" s="117"/>
      <c r="D58" s="117"/>
      <c r="E58" s="117"/>
      <c r="F58" s="117"/>
      <c r="G58" s="117"/>
      <c r="H58" s="117"/>
      <c r="I58" s="117"/>
      <c r="J58" s="117"/>
      <c r="K58" s="117"/>
      <c r="L58" s="117"/>
      <c r="M58" s="117"/>
      <c r="N58" s="117"/>
      <c r="O58" s="117"/>
      <c r="P58" s="117"/>
      <c r="Q58" s="117"/>
      <c r="R58" s="117"/>
      <c r="S58" s="117"/>
      <c r="T58" s="117"/>
      <c r="U58" s="118"/>
      <c r="V58" s="118"/>
      <c r="W58" s="118"/>
      <c r="X58" s="47"/>
      <c r="Y58" s="47"/>
      <c r="Z58" s="47"/>
      <c r="AA58" s="47"/>
      <c r="AB58" s="32"/>
      <c r="AC58" s="32"/>
      <c r="AD58" s="48"/>
      <c r="AE58" s="32"/>
      <c r="AF58" s="100"/>
      <c r="AG58" s="100"/>
      <c r="AH58" s="100"/>
      <c r="AJ58" s="29"/>
      <c r="AL58" s="13"/>
      <c r="AM58" s="12"/>
    </row>
    <row r="59" spans="1:50" s="11" customFormat="1" x14ac:dyDescent="0.2">
      <c r="A59" s="116" t="s">
        <v>56</v>
      </c>
      <c r="B59" s="117"/>
      <c r="C59" s="117"/>
      <c r="D59" s="117"/>
      <c r="E59" s="117"/>
      <c r="F59" s="117"/>
      <c r="G59" s="117"/>
      <c r="H59" s="117"/>
      <c r="I59" s="117"/>
      <c r="J59" s="117"/>
      <c r="K59" s="117"/>
      <c r="L59" s="117"/>
      <c r="M59" s="117"/>
      <c r="N59" s="117"/>
      <c r="O59" s="117"/>
      <c r="P59" s="117"/>
      <c r="Q59" s="117"/>
      <c r="R59" s="117"/>
      <c r="S59" s="117"/>
      <c r="T59" s="109"/>
      <c r="U59" s="110"/>
      <c r="V59" s="110"/>
      <c r="W59" s="110"/>
      <c r="X59" s="47"/>
      <c r="Y59" s="47"/>
      <c r="Z59" s="47"/>
      <c r="AA59" s="47"/>
      <c r="AB59" s="32"/>
      <c r="AC59" s="32"/>
      <c r="AD59" s="48"/>
      <c r="AE59" s="32"/>
      <c r="AF59" s="100"/>
      <c r="AG59" s="100"/>
      <c r="AH59" s="100"/>
      <c r="AJ59" s="29"/>
      <c r="AL59" s="13"/>
      <c r="AM59" s="12"/>
    </row>
    <row r="60" spans="1:50" s="12" customFormat="1" x14ac:dyDescent="0.2">
      <c r="A60" s="116" t="s">
        <v>57</v>
      </c>
      <c r="B60" s="117"/>
      <c r="C60" s="117"/>
      <c r="D60" s="117"/>
      <c r="E60" s="117"/>
      <c r="F60" s="117"/>
      <c r="G60" s="117"/>
      <c r="H60" s="117"/>
      <c r="I60" s="117"/>
      <c r="J60" s="117"/>
      <c r="K60" s="117"/>
      <c r="L60" s="117"/>
      <c r="M60" s="117"/>
      <c r="N60" s="117"/>
      <c r="O60" s="117"/>
      <c r="P60" s="117"/>
      <c r="Q60" s="117"/>
      <c r="R60" s="117"/>
      <c r="S60" s="117"/>
      <c r="T60" s="109"/>
      <c r="U60" s="109"/>
      <c r="V60" s="109"/>
      <c r="W60" s="109"/>
      <c r="X60" s="49"/>
      <c r="Y60" s="49"/>
      <c r="Z60" s="49"/>
      <c r="AA60" s="49"/>
      <c r="AB60" s="32"/>
      <c r="AC60" s="32"/>
      <c r="AD60" s="50"/>
      <c r="AE60" s="32"/>
      <c r="AF60" s="102"/>
      <c r="AG60" s="102"/>
      <c r="AH60" s="102"/>
      <c r="AJ60" s="21"/>
      <c r="AL60" s="20"/>
    </row>
    <row r="61" spans="1:50" s="12" customFormat="1" x14ac:dyDescent="0.2">
      <c r="A61" s="116" t="s">
        <v>62</v>
      </c>
      <c r="B61" s="117"/>
      <c r="C61" s="117"/>
      <c r="D61" s="117"/>
      <c r="E61" s="117"/>
      <c r="F61" s="117"/>
      <c r="G61" s="117"/>
      <c r="H61" s="117"/>
      <c r="I61" s="117"/>
      <c r="J61" s="117"/>
      <c r="K61" s="117"/>
      <c r="L61" s="117"/>
      <c r="M61" s="117"/>
      <c r="N61" s="117"/>
      <c r="O61" s="117"/>
      <c r="P61" s="117"/>
      <c r="Q61" s="117"/>
      <c r="R61" s="117"/>
      <c r="S61" s="117"/>
      <c r="T61" s="117"/>
      <c r="U61" s="117"/>
      <c r="V61" s="111"/>
      <c r="W61" s="111"/>
      <c r="X61" s="72"/>
      <c r="Y61" s="72"/>
      <c r="Z61" s="49"/>
      <c r="AA61" s="49"/>
      <c r="AB61" s="32"/>
      <c r="AC61" s="32"/>
      <c r="AD61" s="50"/>
      <c r="AE61" s="32"/>
      <c r="AF61" s="102"/>
      <c r="AG61" s="102"/>
      <c r="AH61" s="102"/>
      <c r="AJ61" s="21"/>
      <c r="AL61" s="20"/>
    </row>
    <row r="62" spans="1:50" s="12" customFormat="1" x14ac:dyDescent="0.2">
      <c r="A62" s="116" t="s">
        <v>58</v>
      </c>
      <c r="B62" s="117"/>
      <c r="C62" s="117"/>
      <c r="D62" s="117"/>
      <c r="E62" s="117"/>
      <c r="F62" s="117"/>
      <c r="G62" s="117"/>
      <c r="H62" s="117"/>
      <c r="I62" s="117"/>
      <c r="J62" s="117"/>
      <c r="K62" s="117"/>
      <c r="L62" s="117"/>
      <c r="M62" s="117"/>
      <c r="N62" s="117"/>
      <c r="O62" s="117"/>
      <c r="P62" s="117"/>
      <c r="Q62" s="117"/>
      <c r="R62" s="117"/>
      <c r="S62" s="117"/>
      <c r="T62" s="109"/>
      <c r="U62" s="109"/>
      <c r="V62" s="109"/>
      <c r="W62" s="109"/>
      <c r="X62" s="49"/>
      <c r="Y62" s="49"/>
      <c r="Z62" s="49"/>
      <c r="AA62" s="49"/>
      <c r="AB62" s="32"/>
      <c r="AC62" s="84"/>
      <c r="AD62" s="50"/>
      <c r="AE62" s="32"/>
      <c r="AF62" s="102"/>
      <c r="AG62" s="102"/>
      <c r="AH62" s="102"/>
      <c r="AJ62" s="21"/>
      <c r="AL62" s="20"/>
    </row>
    <row r="63" spans="1:50" s="12" customFormat="1" x14ac:dyDescent="0.2">
      <c r="A63" s="124"/>
      <c r="B63" s="125"/>
      <c r="C63" s="125"/>
      <c r="D63" s="125"/>
      <c r="E63" s="125"/>
      <c r="F63" s="125"/>
      <c r="G63" s="125"/>
      <c r="H63" s="125"/>
      <c r="I63" s="125"/>
      <c r="J63" s="125"/>
      <c r="K63" s="125"/>
      <c r="L63" s="125"/>
      <c r="M63" s="125"/>
      <c r="N63" s="125"/>
      <c r="O63" s="125"/>
      <c r="P63" s="125"/>
      <c r="Q63" s="125"/>
      <c r="R63" s="125"/>
      <c r="S63" s="125"/>
      <c r="T63" s="125"/>
      <c r="U63" s="49"/>
      <c r="V63" s="49"/>
      <c r="W63" s="49"/>
      <c r="X63" s="49"/>
      <c r="Y63" s="49"/>
      <c r="Z63" s="49"/>
      <c r="AA63" s="49"/>
      <c r="AB63" s="32"/>
      <c r="AC63" s="50"/>
      <c r="AD63" s="50"/>
      <c r="AE63" s="32"/>
      <c r="AF63" s="102"/>
      <c r="AG63" s="102"/>
      <c r="AH63" s="102"/>
      <c r="AJ63" s="21"/>
      <c r="AL63" s="20"/>
    </row>
    <row r="64" spans="1:50" s="12" customFormat="1" x14ac:dyDescent="0.2">
      <c r="A64" s="112" t="s">
        <v>0</v>
      </c>
      <c r="B64" s="113"/>
      <c r="C64" s="113"/>
      <c r="D64" s="52"/>
      <c r="E64" s="52"/>
      <c r="F64" s="52"/>
      <c r="G64" s="52"/>
      <c r="H64" s="52"/>
      <c r="I64" s="52"/>
      <c r="J64" s="52"/>
      <c r="K64" s="52"/>
      <c r="L64" s="52"/>
      <c r="M64" s="52"/>
      <c r="N64" s="52"/>
      <c r="O64" s="52"/>
      <c r="P64" s="53"/>
      <c r="Q64" s="53"/>
      <c r="R64" s="51"/>
      <c r="S64" s="51"/>
      <c r="T64" s="54"/>
      <c r="U64" s="54"/>
      <c r="V64" s="54"/>
      <c r="W64" s="54"/>
      <c r="X64" s="54"/>
      <c r="Y64" s="54"/>
      <c r="Z64" s="54"/>
      <c r="AA64" s="54"/>
      <c r="AB64" s="30"/>
      <c r="AC64" s="55"/>
      <c r="AD64" s="50"/>
      <c r="AE64" s="32"/>
      <c r="AF64" s="102"/>
      <c r="AG64" s="102"/>
      <c r="AH64" s="102"/>
      <c r="AJ64" s="21"/>
      <c r="AL64" s="20"/>
    </row>
    <row r="65" spans="1:38" s="12" customFormat="1" x14ac:dyDescent="0.2">
      <c r="A65" s="122" t="s">
        <v>9</v>
      </c>
      <c r="B65" s="123"/>
      <c r="C65" s="123"/>
      <c r="D65" s="120"/>
      <c r="E65" s="52"/>
      <c r="F65" s="52"/>
      <c r="G65" s="52"/>
      <c r="H65" s="52"/>
      <c r="I65" s="52"/>
      <c r="J65" s="52"/>
      <c r="K65" s="52"/>
      <c r="L65" s="52"/>
      <c r="M65" s="52"/>
      <c r="N65" s="52"/>
      <c r="O65" s="52"/>
      <c r="P65" s="53"/>
      <c r="Q65" s="53"/>
      <c r="R65" s="51"/>
      <c r="S65" s="51"/>
      <c r="T65" s="54"/>
      <c r="U65" s="54"/>
      <c r="V65" s="54"/>
      <c r="W65" s="54"/>
      <c r="X65" s="54"/>
      <c r="Y65" s="54"/>
      <c r="Z65" s="54"/>
      <c r="AA65" s="54"/>
      <c r="AB65" s="30"/>
      <c r="AC65" s="55"/>
      <c r="AD65" s="50"/>
      <c r="AE65" s="32"/>
      <c r="AF65" s="102"/>
      <c r="AG65" s="102"/>
      <c r="AH65" s="102"/>
      <c r="AJ65" s="21"/>
      <c r="AL65" s="20"/>
    </row>
    <row r="66" spans="1:38" s="12" customFormat="1" x14ac:dyDescent="0.2">
      <c r="A66" s="112" t="s">
        <v>61</v>
      </c>
      <c r="B66" s="114"/>
      <c r="C66" s="114"/>
      <c r="D66" s="52"/>
      <c r="E66" s="52"/>
      <c r="F66" s="52"/>
      <c r="G66" s="52"/>
      <c r="H66" s="52"/>
      <c r="I66" s="52"/>
      <c r="J66" s="52"/>
      <c r="K66" s="52"/>
      <c r="L66" s="52"/>
      <c r="M66" s="52"/>
      <c r="N66" s="52"/>
      <c r="O66" s="52"/>
      <c r="P66" s="53"/>
      <c r="Q66" s="53"/>
      <c r="R66" s="51"/>
      <c r="S66" s="51"/>
      <c r="T66" s="54"/>
      <c r="U66" s="54"/>
      <c r="V66" s="54"/>
      <c r="W66" s="54"/>
      <c r="X66" s="54"/>
      <c r="Y66" s="54"/>
      <c r="Z66" s="54"/>
      <c r="AA66" s="54"/>
      <c r="AB66" s="30"/>
      <c r="AC66" s="55"/>
      <c r="AD66" s="50"/>
      <c r="AE66" s="32"/>
      <c r="AF66" s="102"/>
      <c r="AG66" s="102"/>
      <c r="AH66" s="102"/>
      <c r="AJ66" s="21"/>
      <c r="AL66" s="20"/>
    </row>
    <row r="67" spans="1:38" s="12" customFormat="1" x14ac:dyDescent="0.2">
      <c r="A67" s="56"/>
      <c r="B67" s="57"/>
      <c r="C67" s="57"/>
      <c r="D67" s="34"/>
      <c r="E67" s="34"/>
      <c r="F67" s="34"/>
      <c r="G67" s="34"/>
      <c r="H67" s="34"/>
      <c r="I67" s="34"/>
      <c r="J67" s="34"/>
      <c r="K67" s="34"/>
      <c r="L67" s="34"/>
      <c r="M67" s="34"/>
      <c r="N67" s="34"/>
      <c r="O67" s="34"/>
      <c r="P67" s="35"/>
      <c r="Q67" s="35"/>
      <c r="R67" s="56"/>
      <c r="S67" s="56"/>
      <c r="T67" s="55"/>
      <c r="U67" s="55"/>
      <c r="V67" s="55"/>
      <c r="W67" s="55"/>
      <c r="X67" s="55"/>
      <c r="Y67" s="55"/>
      <c r="Z67" s="55"/>
      <c r="AA67" s="55"/>
      <c r="AB67" s="55"/>
      <c r="AC67" s="55"/>
      <c r="AD67" s="50"/>
      <c r="AE67" s="32"/>
      <c r="AF67" s="102"/>
      <c r="AG67" s="102"/>
      <c r="AH67" s="102"/>
      <c r="AJ67" s="21"/>
      <c r="AL67" s="20"/>
    </row>
    <row r="68" spans="1:38" x14ac:dyDescent="0.2">
      <c r="A68" s="65"/>
      <c r="B68" s="57"/>
      <c r="C68" s="57"/>
      <c r="D68" s="34"/>
      <c r="E68" s="34"/>
      <c r="F68" s="34"/>
      <c r="G68" s="34"/>
      <c r="H68" s="34"/>
      <c r="I68" s="34"/>
      <c r="J68" s="34"/>
      <c r="K68" s="34"/>
      <c r="L68" s="34"/>
      <c r="M68" s="34"/>
      <c r="N68" s="34"/>
      <c r="O68" s="34"/>
      <c r="P68" s="35"/>
      <c r="Q68" s="35"/>
      <c r="R68" s="56"/>
      <c r="S68" s="56"/>
      <c r="T68" s="55"/>
      <c r="U68" s="55"/>
      <c r="V68" s="55"/>
      <c r="W68" s="55"/>
      <c r="X68" s="55"/>
      <c r="Y68" s="55"/>
      <c r="Z68" s="55"/>
      <c r="AA68" s="55"/>
      <c r="AB68" s="55"/>
      <c r="AC68" s="55"/>
      <c r="AD68" s="55"/>
      <c r="AE68" s="30"/>
    </row>
    <row r="69" spans="1:38" x14ac:dyDescent="0.2">
      <c r="A69" s="65"/>
      <c r="B69" s="57"/>
      <c r="C69" s="57"/>
      <c r="D69" s="34"/>
      <c r="E69" s="34"/>
      <c r="F69" s="34"/>
      <c r="G69" s="34"/>
      <c r="H69" s="34"/>
      <c r="I69" s="34"/>
      <c r="J69" s="34"/>
      <c r="K69" s="34"/>
      <c r="L69" s="34"/>
      <c r="M69" s="34"/>
      <c r="N69" s="34"/>
      <c r="O69" s="34"/>
      <c r="P69" s="35"/>
      <c r="Q69" s="35"/>
      <c r="R69" s="56"/>
      <c r="S69" s="56"/>
      <c r="T69" s="55"/>
      <c r="U69" s="55"/>
      <c r="V69" s="55"/>
      <c r="W69" s="55"/>
      <c r="X69" s="55"/>
      <c r="Y69" s="55"/>
      <c r="Z69" s="55"/>
      <c r="AA69" s="55"/>
      <c r="AB69" s="55"/>
      <c r="AC69" s="55"/>
      <c r="AD69" s="55"/>
      <c r="AE69" s="30"/>
    </row>
    <row r="70" spans="1:38" x14ac:dyDescent="0.2">
      <c r="A70" s="65"/>
      <c r="B70" s="57"/>
      <c r="C70" s="57"/>
      <c r="D70" s="34"/>
      <c r="E70" s="34"/>
      <c r="F70" s="34"/>
      <c r="G70" s="34"/>
      <c r="H70" s="34"/>
      <c r="I70" s="34"/>
      <c r="J70" s="34"/>
      <c r="K70" s="34"/>
      <c r="L70" s="34"/>
      <c r="M70" s="34"/>
      <c r="N70" s="34"/>
      <c r="O70" s="34"/>
      <c r="P70" s="35"/>
      <c r="Q70" s="35"/>
      <c r="R70" s="56"/>
      <c r="S70" s="56"/>
      <c r="T70" s="55"/>
      <c r="U70" s="55"/>
      <c r="V70" s="55"/>
      <c r="W70" s="55"/>
      <c r="X70" s="55"/>
      <c r="Y70" s="55"/>
      <c r="Z70" s="55"/>
      <c r="AA70" s="55"/>
      <c r="AB70" s="55"/>
      <c r="AC70" s="55"/>
      <c r="AD70" s="55"/>
      <c r="AE70" s="30"/>
    </row>
    <row r="71" spans="1:38" x14ac:dyDescent="0.2">
      <c r="A71" s="56"/>
      <c r="B71" s="57"/>
      <c r="C71" s="57"/>
      <c r="D71" s="34"/>
      <c r="E71" s="34"/>
      <c r="F71" s="34"/>
      <c r="G71" s="34"/>
      <c r="H71" s="34"/>
      <c r="I71" s="34"/>
      <c r="J71" s="34"/>
      <c r="K71" s="34"/>
      <c r="L71" s="34"/>
      <c r="M71" s="34"/>
      <c r="N71" s="34"/>
      <c r="O71" s="34"/>
      <c r="P71" s="35"/>
      <c r="Q71" s="35"/>
      <c r="R71" s="56"/>
      <c r="S71" s="56"/>
      <c r="T71" s="55"/>
      <c r="U71" s="55"/>
      <c r="V71" s="55"/>
      <c r="W71" s="55"/>
      <c r="X71" s="55"/>
      <c r="Y71" s="55"/>
      <c r="Z71" s="55"/>
      <c r="AA71" s="55"/>
      <c r="AB71" s="55"/>
      <c r="AC71" s="55"/>
      <c r="AD71" s="55"/>
      <c r="AE71" s="30"/>
    </row>
    <row r="72" spans="1:38" x14ac:dyDescent="0.2">
      <c r="A72" s="56"/>
      <c r="B72" s="57"/>
      <c r="C72" s="57"/>
      <c r="D72" s="34"/>
      <c r="E72" s="34"/>
      <c r="F72" s="34"/>
      <c r="G72" s="34"/>
      <c r="H72" s="34"/>
      <c r="I72" s="34"/>
      <c r="J72" s="34"/>
      <c r="K72" s="34"/>
      <c r="L72" s="34"/>
      <c r="M72" s="34"/>
      <c r="N72" s="34"/>
      <c r="O72" s="34"/>
      <c r="P72" s="35"/>
      <c r="Q72" s="35"/>
      <c r="R72" s="56"/>
      <c r="S72" s="56"/>
      <c r="T72" s="55"/>
      <c r="U72" s="55"/>
      <c r="V72" s="55"/>
      <c r="W72" s="55"/>
      <c r="X72" s="55"/>
      <c r="Y72" s="55"/>
      <c r="Z72" s="55"/>
      <c r="AA72" s="55"/>
      <c r="AB72" s="55"/>
      <c r="AC72" s="55"/>
      <c r="AD72" s="55"/>
      <c r="AE72" s="30"/>
    </row>
    <row r="73" spans="1:38" x14ac:dyDescent="0.2">
      <c r="A73" s="56"/>
      <c r="B73" s="57"/>
      <c r="C73" s="57"/>
      <c r="D73" s="34"/>
      <c r="E73" s="34"/>
      <c r="F73" s="34"/>
      <c r="G73" s="34"/>
      <c r="H73" s="34"/>
      <c r="I73" s="34"/>
      <c r="J73" s="34"/>
      <c r="K73" s="34"/>
      <c r="L73" s="34"/>
      <c r="M73" s="34"/>
      <c r="N73" s="34"/>
      <c r="O73" s="34"/>
      <c r="P73" s="35"/>
      <c r="Q73" s="35"/>
      <c r="R73" s="56"/>
      <c r="S73" s="56"/>
      <c r="T73" s="55"/>
      <c r="U73" s="55"/>
      <c r="V73" s="55"/>
      <c r="W73" s="55"/>
      <c r="X73" s="55"/>
      <c r="Y73" s="55"/>
      <c r="Z73" s="55"/>
      <c r="AA73" s="55"/>
      <c r="AB73" s="55"/>
      <c r="AC73" s="55"/>
      <c r="AD73" s="55"/>
      <c r="AE73" s="30"/>
    </row>
    <row r="74" spans="1:38" x14ac:dyDescent="0.2">
      <c r="A74" s="56"/>
      <c r="B74" s="57"/>
      <c r="C74" s="57"/>
      <c r="D74" s="34"/>
      <c r="E74" s="34"/>
      <c r="F74" s="34"/>
      <c r="G74" s="34"/>
      <c r="H74" s="34"/>
      <c r="I74" s="34"/>
      <c r="J74" s="34"/>
      <c r="K74" s="34"/>
      <c r="L74" s="34"/>
      <c r="M74" s="34"/>
      <c r="N74" s="34"/>
      <c r="O74" s="34"/>
      <c r="P74" s="35"/>
      <c r="Q74" s="35"/>
      <c r="R74" s="56"/>
      <c r="S74" s="56"/>
      <c r="T74" s="55"/>
      <c r="U74" s="55"/>
      <c r="V74" s="55"/>
      <c r="W74" s="55"/>
      <c r="X74" s="55"/>
      <c r="Y74" s="55"/>
      <c r="Z74" s="55"/>
      <c r="AA74" s="55"/>
      <c r="AB74" s="55"/>
      <c r="AC74" s="55"/>
      <c r="AD74" s="55"/>
      <c r="AE74" s="30"/>
    </row>
    <row r="75" spans="1:38" x14ac:dyDescent="0.2">
      <c r="A75" s="56"/>
      <c r="B75" s="57"/>
      <c r="C75" s="57"/>
      <c r="D75" s="34"/>
      <c r="E75" s="34"/>
      <c r="F75" s="34"/>
      <c r="G75" s="34"/>
      <c r="H75" s="34"/>
      <c r="I75" s="34"/>
      <c r="J75" s="34"/>
      <c r="K75" s="34"/>
      <c r="L75" s="34"/>
      <c r="M75" s="34"/>
      <c r="N75" s="34"/>
      <c r="O75" s="34"/>
      <c r="P75" s="35"/>
      <c r="Q75" s="35"/>
      <c r="R75" s="56"/>
      <c r="S75" s="56"/>
      <c r="T75" s="55"/>
      <c r="U75" s="55"/>
      <c r="V75" s="55"/>
      <c r="W75" s="55"/>
      <c r="X75" s="55"/>
      <c r="Y75" s="55"/>
      <c r="Z75" s="55"/>
      <c r="AA75" s="55"/>
      <c r="AB75" s="55"/>
      <c r="AC75" s="55"/>
      <c r="AD75" s="55"/>
      <c r="AE75" s="30"/>
    </row>
    <row r="76" spans="1:38" x14ac:dyDescent="0.2">
      <c r="A76" s="56"/>
      <c r="B76" s="57"/>
      <c r="C76" s="57"/>
      <c r="D76" s="34"/>
      <c r="E76" s="34"/>
      <c r="F76" s="34"/>
      <c r="G76" s="34"/>
      <c r="H76" s="34"/>
      <c r="I76" s="34"/>
      <c r="J76" s="34"/>
      <c r="K76" s="34"/>
      <c r="L76" s="34"/>
      <c r="M76" s="34"/>
      <c r="N76" s="34"/>
      <c r="O76" s="34"/>
      <c r="P76" s="35"/>
      <c r="Q76" s="35"/>
      <c r="R76" s="56"/>
      <c r="S76" s="56"/>
      <c r="T76" s="55"/>
      <c r="U76" s="55"/>
      <c r="V76" s="55"/>
      <c r="W76" s="55"/>
      <c r="X76" s="55"/>
      <c r="Y76" s="55"/>
      <c r="Z76" s="55"/>
      <c r="AA76" s="55"/>
      <c r="AB76" s="55"/>
      <c r="AC76" s="55"/>
      <c r="AD76" s="55"/>
      <c r="AE76" s="30"/>
    </row>
    <row r="77" spans="1:38" x14ac:dyDescent="0.2">
      <c r="A77" s="56"/>
      <c r="B77" s="57"/>
      <c r="C77" s="57"/>
      <c r="D77" s="34"/>
      <c r="E77" s="34"/>
      <c r="F77" s="34"/>
      <c r="G77" s="34"/>
      <c r="H77" s="34"/>
      <c r="I77" s="34"/>
      <c r="J77" s="34"/>
      <c r="K77" s="34"/>
      <c r="L77" s="34"/>
      <c r="M77" s="34"/>
      <c r="N77" s="34"/>
      <c r="O77" s="34"/>
      <c r="P77" s="35"/>
      <c r="Q77" s="35"/>
      <c r="R77" s="56"/>
      <c r="S77" s="56"/>
      <c r="T77" s="55"/>
      <c r="U77" s="55"/>
      <c r="V77" s="55"/>
      <c r="W77" s="55"/>
      <c r="X77" s="55"/>
      <c r="Y77" s="55"/>
      <c r="Z77" s="55"/>
      <c r="AA77" s="55"/>
      <c r="AB77" s="55"/>
      <c r="AC77" s="55"/>
      <c r="AD77" s="55"/>
      <c r="AE77" s="30"/>
    </row>
    <row r="78" spans="1:38" x14ac:dyDescent="0.2">
      <c r="A78" s="56"/>
      <c r="B78" s="57"/>
      <c r="C78" s="57"/>
      <c r="D78" s="34"/>
      <c r="E78" s="34"/>
      <c r="F78" s="34"/>
      <c r="G78" s="34"/>
      <c r="H78" s="34"/>
      <c r="I78" s="34"/>
      <c r="J78" s="34"/>
      <c r="K78" s="34"/>
      <c r="L78" s="34"/>
      <c r="M78" s="34"/>
      <c r="N78" s="34"/>
      <c r="O78" s="34"/>
      <c r="P78" s="35"/>
      <c r="Q78" s="35"/>
      <c r="R78" s="56"/>
      <c r="S78" s="56"/>
      <c r="T78" s="55"/>
      <c r="U78" s="55"/>
      <c r="V78" s="55"/>
      <c r="W78" s="55"/>
      <c r="X78" s="55"/>
      <c r="Y78" s="55"/>
      <c r="Z78" s="55"/>
      <c r="AA78" s="55"/>
      <c r="AB78" s="55"/>
      <c r="AC78" s="55"/>
      <c r="AD78" s="55"/>
      <c r="AE78" s="30"/>
    </row>
    <row r="79" spans="1:38" x14ac:dyDescent="0.2">
      <c r="A79" s="56"/>
      <c r="B79" s="57"/>
      <c r="C79" s="57"/>
      <c r="D79" s="34"/>
      <c r="E79" s="34"/>
      <c r="F79" s="34"/>
      <c r="G79" s="34"/>
      <c r="H79" s="34"/>
      <c r="I79" s="34"/>
      <c r="J79" s="34"/>
      <c r="K79" s="34"/>
      <c r="L79" s="34"/>
      <c r="M79" s="34"/>
      <c r="N79" s="34"/>
      <c r="O79" s="34"/>
      <c r="P79" s="35"/>
      <c r="Q79" s="35"/>
      <c r="R79" s="56"/>
      <c r="S79" s="56"/>
      <c r="T79" s="55"/>
      <c r="U79" s="55"/>
      <c r="V79" s="55"/>
      <c r="W79" s="55"/>
      <c r="X79" s="55"/>
      <c r="Y79" s="55"/>
      <c r="Z79" s="55"/>
      <c r="AA79" s="55"/>
      <c r="AB79" s="55"/>
      <c r="AC79" s="55"/>
      <c r="AD79" s="55"/>
      <c r="AE79" s="30"/>
    </row>
    <row r="80" spans="1:38" x14ac:dyDescent="0.2">
      <c r="A80" s="56"/>
      <c r="B80" s="57"/>
      <c r="C80" s="57"/>
      <c r="D80" s="34"/>
      <c r="E80" s="34"/>
      <c r="F80" s="34"/>
      <c r="G80" s="34"/>
      <c r="H80" s="34"/>
      <c r="I80" s="34"/>
      <c r="J80" s="34"/>
      <c r="K80" s="34"/>
      <c r="L80" s="34"/>
      <c r="M80" s="34"/>
      <c r="N80" s="34"/>
      <c r="O80" s="34"/>
      <c r="P80" s="35"/>
      <c r="Q80" s="35"/>
      <c r="R80" s="56"/>
      <c r="S80" s="56"/>
      <c r="T80" s="55"/>
      <c r="U80" s="55"/>
      <c r="V80" s="55"/>
      <c r="W80" s="55"/>
      <c r="X80" s="55"/>
      <c r="Y80" s="55"/>
      <c r="Z80" s="55"/>
      <c r="AA80" s="55"/>
      <c r="AB80" s="55"/>
      <c r="AC80" s="55"/>
      <c r="AD80" s="55"/>
      <c r="AE80" s="30"/>
    </row>
    <row r="81" spans="1:31" x14ac:dyDescent="0.2">
      <c r="A81" s="56"/>
      <c r="B81" s="57"/>
      <c r="C81" s="57"/>
      <c r="D81" s="34"/>
      <c r="E81" s="34"/>
      <c r="F81" s="34"/>
      <c r="G81" s="34"/>
      <c r="H81" s="34"/>
      <c r="I81" s="34"/>
      <c r="J81" s="34"/>
      <c r="K81" s="34"/>
      <c r="L81" s="34"/>
      <c r="M81" s="34"/>
      <c r="N81" s="34"/>
      <c r="O81" s="34"/>
      <c r="P81" s="35"/>
      <c r="Q81" s="35"/>
      <c r="R81" s="56"/>
      <c r="S81" s="56"/>
      <c r="T81" s="55"/>
      <c r="U81" s="55"/>
      <c r="V81" s="55"/>
      <c r="W81" s="55"/>
      <c r="X81" s="55"/>
      <c r="Y81" s="55"/>
      <c r="Z81" s="55"/>
      <c r="AA81" s="55"/>
      <c r="AB81" s="55"/>
      <c r="AC81" s="55"/>
      <c r="AD81" s="55"/>
      <c r="AE81" s="30"/>
    </row>
    <row r="82" spans="1:31" x14ac:dyDescent="0.2">
      <c r="A82" s="56"/>
      <c r="B82" s="57"/>
      <c r="C82" s="57"/>
      <c r="D82" s="34"/>
      <c r="E82" s="34"/>
      <c r="F82" s="34"/>
      <c r="G82" s="34"/>
      <c r="H82" s="34"/>
      <c r="I82" s="34"/>
      <c r="J82" s="34"/>
      <c r="K82" s="34"/>
      <c r="L82" s="34"/>
      <c r="M82" s="34"/>
      <c r="N82" s="34"/>
      <c r="O82" s="34"/>
      <c r="P82" s="35"/>
      <c r="Q82" s="35"/>
      <c r="R82" s="56"/>
      <c r="S82" s="56"/>
      <c r="T82" s="55"/>
      <c r="U82" s="55"/>
      <c r="V82" s="55"/>
      <c r="W82" s="55"/>
      <c r="X82" s="55"/>
      <c r="Y82" s="55"/>
      <c r="Z82" s="55"/>
      <c r="AA82" s="55"/>
      <c r="AB82" s="55"/>
      <c r="AC82" s="55"/>
      <c r="AD82" s="55"/>
      <c r="AE82" s="30"/>
    </row>
    <row r="83" spans="1:31" x14ac:dyDescent="0.2">
      <c r="A83" s="56"/>
      <c r="B83" s="57"/>
      <c r="C83" s="57"/>
      <c r="D83" s="34"/>
      <c r="E83" s="34"/>
      <c r="F83" s="34"/>
      <c r="G83" s="34"/>
      <c r="H83" s="34"/>
      <c r="I83" s="34"/>
      <c r="J83" s="34"/>
      <c r="K83" s="34"/>
      <c r="L83" s="34"/>
      <c r="M83" s="34"/>
      <c r="N83" s="34"/>
      <c r="O83" s="34"/>
      <c r="P83" s="35"/>
      <c r="Q83" s="35"/>
      <c r="R83" s="56"/>
      <c r="S83" s="56"/>
      <c r="T83" s="55"/>
      <c r="U83" s="55"/>
      <c r="V83" s="55"/>
      <c r="W83" s="55"/>
      <c r="X83" s="55"/>
      <c r="Y83" s="55"/>
      <c r="Z83" s="55"/>
      <c r="AA83" s="55"/>
      <c r="AB83" s="55"/>
      <c r="AC83" s="55"/>
      <c r="AD83" s="55"/>
      <c r="AE83" s="30"/>
    </row>
    <row r="84" spans="1:31" x14ac:dyDescent="0.2">
      <c r="A84" s="56"/>
      <c r="B84" s="57"/>
      <c r="C84" s="57"/>
      <c r="D84" s="34"/>
      <c r="E84" s="34"/>
      <c r="F84" s="34"/>
      <c r="G84" s="34"/>
      <c r="H84" s="34"/>
      <c r="I84" s="34"/>
      <c r="J84" s="34"/>
      <c r="K84" s="34"/>
      <c r="L84" s="34"/>
      <c r="M84" s="34"/>
      <c r="N84" s="34"/>
      <c r="O84" s="34"/>
      <c r="P84" s="35"/>
      <c r="Q84" s="35"/>
      <c r="R84" s="56"/>
      <c r="S84" s="56"/>
      <c r="T84" s="55"/>
      <c r="U84" s="55"/>
      <c r="V84" s="55"/>
      <c r="W84" s="55"/>
      <c r="X84" s="55"/>
      <c r="Y84" s="55"/>
      <c r="Z84" s="55"/>
      <c r="AA84" s="55"/>
      <c r="AB84" s="55"/>
      <c r="AC84" s="55"/>
      <c r="AD84" s="55"/>
      <c r="AE84" s="30"/>
    </row>
    <row r="85" spans="1:31" x14ac:dyDescent="0.2">
      <c r="A85" s="56"/>
      <c r="B85" s="57"/>
      <c r="C85" s="57"/>
      <c r="D85" s="34"/>
      <c r="E85" s="34"/>
      <c r="F85" s="34"/>
      <c r="G85" s="34"/>
      <c r="H85" s="34"/>
      <c r="I85" s="34"/>
      <c r="J85" s="34"/>
      <c r="K85" s="34"/>
      <c r="L85" s="34"/>
      <c r="M85" s="34"/>
      <c r="N85" s="34"/>
      <c r="O85" s="34"/>
      <c r="P85" s="35"/>
      <c r="Q85" s="35"/>
      <c r="R85" s="56"/>
      <c r="S85" s="56"/>
      <c r="T85" s="55"/>
      <c r="U85" s="55"/>
      <c r="V85" s="55"/>
      <c r="W85" s="55"/>
      <c r="X85" s="55"/>
      <c r="Y85" s="55"/>
      <c r="Z85" s="55"/>
      <c r="AA85" s="55"/>
      <c r="AB85" s="55"/>
      <c r="AC85" s="55"/>
      <c r="AD85" s="55"/>
      <c r="AE85" s="30"/>
    </row>
    <row r="86" spans="1:31" x14ac:dyDescent="0.2">
      <c r="A86" s="56"/>
      <c r="B86" s="57"/>
      <c r="C86" s="57"/>
      <c r="D86" s="34"/>
      <c r="E86" s="34"/>
      <c r="F86" s="34"/>
      <c r="G86" s="34"/>
      <c r="H86" s="34"/>
      <c r="I86" s="34"/>
      <c r="J86" s="34"/>
      <c r="K86" s="34"/>
      <c r="L86" s="34"/>
      <c r="M86" s="34"/>
      <c r="N86" s="34"/>
      <c r="O86" s="34"/>
      <c r="P86" s="35"/>
      <c r="Q86" s="35"/>
      <c r="R86" s="56"/>
      <c r="S86" s="56"/>
      <c r="T86" s="55"/>
      <c r="U86" s="55"/>
      <c r="V86" s="55"/>
      <c r="W86" s="55"/>
      <c r="X86" s="55"/>
      <c r="Y86" s="55"/>
      <c r="Z86" s="55"/>
      <c r="AA86" s="55"/>
      <c r="AB86" s="55"/>
      <c r="AC86" s="55"/>
      <c r="AD86" s="55"/>
      <c r="AE86" s="30"/>
    </row>
    <row r="87" spans="1:31" x14ac:dyDescent="0.2">
      <c r="A87" s="56"/>
      <c r="B87" s="57"/>
      <c r="C87" s="57"/>
      <c r="D87" s="34"/>
      <c r="E87" s="34"/>
      <c r="F87" s="34"/>
      <c r="G87" s="34"/>
      <c r="H87" s="34"/>
      <c r="I87" s="34"/>
      <c r="J87" s="34"/>
      <c r="K87" s="34"/>
      <c r="L87" s="34"/>
      <c r="M87" s="34"/>
      <c r="N87" s="34"/>
      <c r="O87" s="34"/>
      <c r="P87" s="35"/>
      <c r="Q87" s="35"/>
      <c r="R87" s="56"/>
      <c r="S87" s="56"/>
      <c r="T87" s="55"/>
      <c r="U87" s="55"/>
      <c r="V87" s="55"/>
      <c r="W87" s="55"/>
      <c r="X87" s="55"/>
      <c r="Y87" s="55"/>
      <c r="Z87" s="55"/>
      <c r="AA87" s="55"/>
      <c r="AB87" s="55"/>
      <c r="AC87" s="55"/>
      <c r="AD87" s="55"/>
      <c r="AE87" s="30"/>
    </row>
    <row r="88" spans="1:31" x14ac:dyDescent="0.2">
      <c r="A88" s="56"/>
      <c r="B88" s="57"/>
      <c r="C88" s="57"/>
      <c r="D88" s="34"/>
      <c r="E88" s="34"/>
      <c r="F88" s="34"/>
      <c r="G88" s="34"/>
      <c r="H88" s="34"/>
      <c r="I88" s="34"/>
      <c r="J88" s="34"/>
      <c r="K88" s="34"/>
      <c r="L88" s="34"/>
      <c r="M88" s="34"/>
      <c r="N88" s="34"/>
      <c r="O88" s="34"/>
      <c r="P88" s="35"/>
      <c r="Q88" s="35"/>
      <c r="R88" s="56"/>
      <c r="S88" s="56"/>
      <c r="T88" s="55"/>
      <c r="U88" s="55"/>
      <c r="V88" s="55"/>
      <c r="W88" s="55"/>
      <c r="X88" s="55"/>
      <c r="Y88" s="55"/>
      <c r="Z88" s="55"/>
      <c r="AA88" s="55"/>
      <c r="AB88" s="55"/>
      <c r="AC88" s="55"/>
      <c r="AD88" s="55"/>
      <c r="AE88" s="30"/>
    </row>
    <row r="89" spans="1:31" x14ac:dyDescent="0.2">
      <c r="A89" s="56"/>
      <c r="B89" s="57"/>
      <c r="C89" s="57"/>
      <c r="D89" s="34"/>
      <c r="E89" s="34"/>
      <c r="F89" s="34"/>
      <c r="G89" s="34"/>
      <c r="H89" s="34"/>
      <c r="I89" s="34"/>
      <c r="J89" s="34"/>
      <c r="K89" s="34"/>
      <c r="L89" s="34"/>
      <c r="M89" s="34"/>
      <c r="N89" s="34"/>
      <c r="O89" s="34"/>
      <c r="P89" s="35"/>
      <c r="Q89" s="35"/>
      <c r="R89" s="56"/>
      <c r="S89" s="56"/>
      <c r="T89" s="55"/>
      <c r="U89" s="55"/>
      <c r="V89" s="55"/>
      <c r="W89" s="55"/>
      <c r="X89" s="55"/>
      <c r="Y89" s="55"/>
      <c r="Z89" s="55"/>
      <c r="AA89" s="55"/>
      <c r="AB89" s="55"/>
      <c r="AC89" s="55"/>
      <c r="AD89" s="55"/>
      <c r="AE89" s="30"/>
    </row>
    <row r="90" spans="1:31" x14ac:dyDescent="0.2">
      <c r="A90" s="56"/>
      <c r="B90" s="57"/>
      <c r="C90" s="57"/>
      <c r="D90" s="34"/>
      <c r="E90" s="34"/>
      <c r="F90" s="34"/>
      <c r="G90" s="34"/>
      <c r="H90" s="34"/>
      <c r="I90" s="34"/>
      <c r="J90" s="34"/>
      <c r="K90" s="34"/>
      <c r="L90" s="34"/>
      <c r="M90" s="34"/>
      <c r="N90" s="34"/>
      <c r="O90" s="34"/>
      <c r="P90" s="35"/>
      <c r="Q90" s="35"/>
      <c r="R90" s="56"/>
      <c r="S90" s="56"/>
      <c r="T90" s="55"/>
      <c r="U90" s="55"/>
      <c r="V90" s="55"/>
      <c r="W90" s="55"/>
      <c r="X90" s="55"/>
      <c r="Y90" s="55"/>
      <c r="Z90" s="55"/>
      <c r="AA90" s="55"/>
      <c r="AB90" s="55"/>
      <c r="AC90" s="55"/>
      <c r="AD90" s="55"/>
      <c r="AE90" s="30"/>
    </row>
    <row r="91" spans="1:31" x14ac:dyDescent="0.2">
      <c r="A91" s="56"/>
      <c r="B91" s="57"/>
      <c r="C91" s="57"/>
      <c r="D91" s="34"/>
      <c r="E91" s="34"/>
      <c r="F91" s="34"/>
      <c r="G91" s="34"/>
      <c r="H91" s="34"/>
      <c r="I91" s="34"/>
      <c r="J91" s="34"/>
      <c r="K91" s="34"/>
      <c r="L91" s="34"/>
      <c r="M91" s="34"/>
      <c r="N91" s="34"/>
      <c r="O91" s="34"/>
      <c r="P91" s="35"/>
      <c r="Q91" s="35"/>
      <c r="R91" s="56"/>
      <c r="S91" s="56"/>
      <c r="T91" s="55"/>
      <c r="U91" s="55"/>
      <c r="V91" s="55"/>
      <c r="W91" s="55"/>
      <c r="X91" s="55"/>
      <c r="Y91" s="55"/>
      <c r="Z91" s="55"/>
      <c r="AA91" s="55"/>
      <c r="AB91" s="55"/>
      <c r="AC91" s="55"/>
      <c r="AD91" s="55"/>
      <c r="AE91" s="30"/>
    </row>
    <row r="92" spans="1:31" x14ac:dyDescent="0.2">
      <c r="A92" s="56"/>
      <c r="B92" s="57"/>
      <c r="C92" s="57"/>
      <c r="D92" s="34"/>
      <c r="E92" s="34"/>
      <c r="F92" s="34"/>
      <c r="G92" s="34"/>
      <c r="H92" s="34"/>
      <c r="I92" s="34"/>
      <c r="J92" s="34"/>
      <c r="K92" s="34"/>
      <c r="L92" s="34"/>
      <c r="M92" s="34"/>
      <c r="N92" s="34"/>
      <c r="O92" s="34"/>
      <c r="P92" s="35"/>
      <c r="Q92" s="35"/>
      <c r="R92" s="56"/>
      <c r="S92" s="56"/>
      <c r="T92" s="55"/>
      <c r="U92" s="55"/>
      <c r="V92" s="55"/>
      <c r="W92" s="55"/>
      <c r="X92" s="55"/>
      <c r="Y92" s="55"/>
      <c r="Z92" s="55"/>
      <c r="AA92" s="55"/>
      <c r="AB92" s="55"/>
      <c r="AC92" s="55"/>
      <c r="AD92" s="55"/>
      <c r="AE92" s="30"/>
    </row>
    <row r="93" spans="1:31" x14ac:dyDescent="0.2">
      <c r="AD93" s="55"/>
      <c r="AE93" s="30"/>
    </row>
    <row r="94" spans="1:31" x14ac:dyDescent="0.2">
      <c r="AD94" s="55"/>
      <c r="AE94" s="30"/>
    </row>
    <row r="95" spans="1:31" x14ac:dyDescent="0.2">
      <c r="AD95" s="55"/>
      <c r="AE95" s="30"/>
    </row>
    <row r="96" spans="1:31" x14ac:dyDescent="0.2">
      <c r="AD96" s="55"/>
      <c r="AE96" s="30"/>
    </row>
    <row r="97" spans="30:31" x14ac:dyDescent="0.2">
      <c r="AD97" s="55"/>
      <c r="AE97" s="30"/>
    </row>
    <row r="98" spans="30:31" x14ac:dyDescent="0.2">
      <c r="AD98" s="55"/>
      <c r="AE98" s="30"/>
    </row>
  </sheetData>
  <mergeCells count="9">
    <mergeCell ref="A58:W58"/>
    <mergeCell ref="A57:AE57"/>
    <mergeCell ref="A1:AE1"/>
    <mergeCell ref="A65:D65"/>
    <mergeCell ref="A63:T63"/>
    <mergeCell ref="A60:S60"/>
    <mergeCell ref="A62:S62"/>
    <mergeCell ref="A59:S59"/>
    <mergeCell ref="A61:U61"/>
  </mergeCells>
  <pageMargins left="0.75" right="0.75" top="1" bottom="1" header="0.5" footer="0.5"/>
  <pageSetup orientation="portrait" horizontalDpi="4294967292" verticalDpi="4294967292"/>
  <ignoredErrors>
    <ignoredError sqref="AD9 T23 P23"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Austin Bulldog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Martin</dc:creator>
  <cp:lastModifiedBy>Microsoft Office User</cp:lastModifiedBy>
  <dcterms:created xsi:type="dcterms:W3CDTF">2014-03-12T21:08:25Z</dcterms:created>
  <dcterms:modified xsi:type="dcterms:W3CDTF">2019-03-12T21:30:03Z</dcterms:modified>
</cp:coreProperties>
</file>